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8028" yWindow="0" windowWidth="13512" windowHeight="9708" activeTab="1"/>
  </bookViews>
  <sheets>
    <sheet name="READ ME" sheetId="7" r:id="rId1"/>
    <sheet name="Cross Section" sheetId="4" r:id="rId2"/>
  </sheets>
  <externalReferences>
    <externalReference r:id="rId3"/>
  </externalReferences>
  <definedNames>
    <definedName name="_xlnm.Print_Area" localSheetId="1">'Cross Section'!$A$8:$K$120</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7" l="1"/>
  <c r="B69" i="4" l="1"/>
  <c r="F68" i="4"/>
  <c r="L67" i="4"/>
  <c r="F67" i="4"/>
  <c r="J66" i="4"/>
  <c r="F66" i="4"/>
  <c r="J65" i="4"/>
  <c r="F65" i="4"/>
  <c r="B12" i="4"/>
  <c r="F11" i="4"/>
  <c r="L10" i="4"/>
  <c r="F10" i="4"/>
  <c r="J9" i="4"/>
  <c r="F9" i="4"/>
  <c r="J8" i="4"/>
  <c r="F8" i="4"/>
  <c r="X7" i="4"/>
  <c r="X6" i="4"/>
  <c r="X5" i="4"/>
  <c r="X4" i="4"/>
  <c r="X3" i="4"/>
  <c r="X2" i="4"/>
  <c r="X1" i="4"/>
  <c r="G1" i="4" s="1"/>
  <c r="J67" i="4" l="1"/>
  <c r="J10" i="4"/>
  <c r="E40" i="4"/>
  <c r="B40" i="4"/>
  <c r="E39" i="4"/>
  <c r="E38" i="4"/>
  <c r="Y16" i="4" s="1"/>
  <c r="D38" i="4"/>
  <c r="X16" i="4" s="1"/>
  <c r="AN28" i="4"/>
  <c r="AM28" i="4"/>
  <c r="AK28" i="4"/>
  <c r="AJ28" i="4"/>
  <c r="AN27" i="4"/>
  <c r="AM27" i="4"/>
  <c r="AK27" i="4"/>
  <c r="AJ27" i="4"/>
  <c r="AN26" i="4"/>
  <c r="AM26" i="4"/>
  <c r="AK26" i="4"/>
  <c r="AJ26" i="4"/>
  <c r="AN25" i="4"/>
  <c r="AM25" i="4"/>
  <c r="AK25" i="4"/>
  <c r="AJ25" i="4"/>
  <c r="AN22" i="4"/>
  <c r="AM22" i="4"/>
  <c r="AN21" i="4"/>
  <c r="AM21" i="4"/>
  <c r="AN20" i="4"/>
  <c r="AM20" i="4"/>
  <c r="AN19" i="4"/>
  <c r="AM19" i="4"/>
  <c r="AQ16" i="4"/>
  <c r="AP16" i="4"/>
  <c r="AN16" i="4"/>
  <c r="AM16" i="4"/>
  <c r="AQ15" i="4"/>
  <c r="AP15" i="4"/>
  <c r="AN15" i="4"/>
  <c r="AM15" i="4"/>
  <c r="AQ14" i="4"/>
  <c r="AP14" i="4"/>
  <c r="AN14" i="4"/>
  <c r="AM14" i="4"/>
  <c r="AQ13" i="4"/>
  <c r="AP13" i="4"/>
  <c r="AN13" i="4"/>
  <c r="AM13" i="4"/>
  <c r="AV60" i="4"/>
  <c r="AV61" i="4"/>
  <c r="AV62" i="4"/>
  <c r="AV64" i="4"/>
  <c r="W41" i="4"/>
  <c r="W42" i="4"/>
  <c r="Z41" i="4"/>
  <c r="AJ41" i="4" s="1"/>
  <c r="AC41" i="4"/>
  <c r="AM41" i="4" s="1"/>
  <c r="X13" i="4" l="1"/>
  <c r="X17" i="4" s="1"/>
  <c r="D40" i="4"/>
  <c r="D39" i="4"/>
  <c r="X20" i="4" s="1"/>
  <c r="Y15" i="4"/>
  <c r="Y14" i="4"/>
  <c r="Y13" i="4"/>
  <c r="X14" i="4"/>
  <c r="X15" i="4"/>
  <c r="X41" i="4"/>
  <c r="X21" i="4"/>
  <c r="X22" i="4"/>
  <c r="AC43" i="4"/>
  <c r="AM43" i="4" s="1"/>
  <c r="W45" i="4"/>
  <c r="W43" i="4"/>
  <c r="W44" i="4"/>
  <c r="Z43" i="4"/>
  <c r="AJ43" i="4" s="1"/>
  <c r="X42" i="4"/>
  <c r="AG42" i="4"/>
  <c r="AC42" i="4"/>
  <c r="AM42" i="4" s="1"/>
  <c r="Z42" i="4"/>
  <c r="AJ42" i="4" s="1"/>
  <c r="AB41" i="4"/>
  <c r="AA41" i="4"/>
  <c r="AG41" i="4"/>
  <c r="Y41" i="4"/>
  <c r="Y42" i="4" l="1"/>
  <c r="X19" i="4"/>
  <c r="X23" i="4" s="1"/>
  <c r="AV41" i="4"/>
  <c r="AU41" i="4" s="1"/>
  <c r="AG45" i="4"/>
  <c r="X28" i="4"/>
  <c r="X27" i="4"/>
  <c r="X26" i="4"/>
  <c r="X25" i="4"/>
  <c r="X29" i="4" s="1"/>
  <c r="Y22" i="4"/>
  <c r="Y21" i="4"/>
  <c r="Y19" i="4"/>
  <c r="Y20" i="4"/>
  <c r="AV42" i="4"/>
  <c r="Y17" i="4"/>
  <c r="AW41" i="4"/>
  <c r="AB43" i="4"/>
  <c r="AB42" i="4"/>
  <c r="AA42" i="4"/>
  <c r="AG43" i="4"/>
  <c r="AG44" i="4"/>
  <c r="W46" i="4"/>
  <c r="X43" i="4"/>
  <c r="AA43" i="4"/>
  <c r="Y43" i="4"/>
  <c r="X44" i="4"/>
  <c r="AC44" i="4"/>
  <c r="Z44" i="4"/>
  <c r="AU42" i="4" l="1"/>
  <c r="AV43" i="4"/>
  <c r="AU43" i="4" s="1"/>
  <c r="AW42" i="4"/>
  <c r="AA14" i="4"/>
  <c r="AA16" i="4"/>
  <c r="AA13" i="4"/>
  <c r="AA15" i="4"/>
  <c r="Y44" i="4"/>
  <c r="Y28" i="4"/>
  <c r="Y27" i="4"/>
  <c r="Y25" i="4"/>
  <c r="Y26" i="4"/>
  <c r="Y23" i="4"/>
  <c r="AG46" i="4"/>
  <c r="W47" i="4"/>
  <c r="AM44" i="4"/>
  <c r="AJ44" i="4"/>
  <c r="AC45" i="4"/>
  <c r="AM45" i="4" s="1"/>
  <c r="Z45" i="4"/>
  <c r="AJ45" i="4" s="1"/>
  <c r="AV44" i="4" l="1"/>
  <c r="AU44" i="4" s="1"/>
  <c r="AA20" i="4"/>
  <c r="AA19" i="4"/>
  <c r="AA22" i="4"/>
  <c r="AA21" i="4"/>
  <c r="Y45" i="4"/>
  <c r="X45" i="4"/>
  <c r="AA17" i="4"/>
  <c r="AB16" i="4"/>
  <c r="AB14" i="4"/>
  <c r="AB15" i="4"/>
  <c r="AB13" i="4"/>
  <c r="AB44" i="4"/>
  <c r="AA44" i="4"/>
  <c r="AW43" i="4"/>
  <c r="Y29" i="4"/>
  <c r="AG47" i="4"/>
  <c r="W48" i="4"/>
  <c r="Z46" i="4"/>
  <c r="AC46" i="4"/>
  <c r="AM46" i="4" s="1"/>
  <c r="AV45" i="4" l="1"/>
  <c r="AU45" i="4" s="1"/>
  <c r="AA28" i="4"/>
  <c r="AA27" i="4"/>
  <c r="AA26" i="4"/>
  <c r="AA25" i="4"/>
  <c r="AA29" i="4" s="1"/>
  <c r="Y46" i="4"/>
  <c r="X46" i="4"/>
  <c r="AA23" i="4"/>
  <c r="AB17" i="4"/>
  <c r="AW44" i="4"/>
  <c r="AB21" i="4"/>
  <c r="AB19" i="4"/>
  <c r="AB22" i="4"/>
  <c r="AB20" i="4"/>
  <c r="AB45" i="4"/>
  <c r="AA45" i="4"/>
  <c r="W49" i="4"/>
  <c r="AG48" i="4"/>
  <c r="AC47" i="4"/>
  <c r="AM47" i="4" s="1"/>
  <c r="Z47" i="4"/>
  <c r="AJ47" i="4" s="1"/>
  <c r="AJ46" i="4"/>
  <c r="AD16" i="4" l="1"/>
  <c r="AD14" i="4"/>
  <c r="AD13" i="4"/>
  <c r="AD15" i="4"/>
  <c r="X47" i="4"/>
  <c r="Y47" i="4"/>
  <c r="AV46" i="4"/>
  <c r="AU46" i="4" s="1"/>
  <c r="AB27" i="4"/>
  <c r="AB25" i="4"/>
  <c r="AB28" i="4"/>
  <c r="AB26" i="4"/>
  <c r="AA46" i="4"/>
  <c r="AB46" i="4"/>
  <c r="AW45" i="4"/>
  <c r="AB23" i="4"/>
  <c r="W50" i="4"/>
  <c r="AG49" i="4"/>
  <c r="AC48" i="4"/>
  <c r="Z48" i="4"/>
  <c r="AJ48" i="4" s="1"/>
  <c r="AV47" i="4" l="1"/>
  <c r="AU47" i="4" s="1"/>
  <c r="AD20" i="4"/>
  <c r="AD19" i="4"/>
  <c r="AD22" i="4"/>
  <c r="AD21" i="4"/>
  <c r="Y48" i="4"/>
  <c r="X48" i="4"/>
  <c r="AD17" i="4"/>
  <c r="AB29" i="4"/>
  <c r="AW46" i="4"/>
  <c r="AE15" i="4"/>
  <c r="AE14" i="4"/>
  <c r="AE16" i="4"/>
  <c r="AE13" i="4"/>
  <c r="AA47" i="4"/>
  <c r="AB47" i="4"/>
  <c r="W51" i="4"/>
  <c r="AG50" i="4"/>
  <c r="Z49" i="4"/>
  <c r="AC49" i="4"/>
  <c r="AM49" i="4" s="1"/>
  <c r="AM48" i="4"/>
  <c r="AV48" i="4" l="1"/>
  <c r="AU48" i="4" s="1"/>
  <c r="AD23" i="4"/>
  <c r="AD28" i="4"/>
  <c r="AD27" i="4"/>
  <c r="AD26" i="4"/>
  <c r="AD25" i="4"/>
  <c r="AD29" i="4" s="1"/>
  <c r="Y49" i="4"/>
  <c r="X49" i="4"/>
  <c r="AE17" i="4"/>
  <c r="AW47" i="4"/>
  <c r="AE22" i="4"/>
  <c r="AE20" i="4"/>
  <c r="AE19" i="4"/>
  <c r="AE21" i="4"/>
  <c r="AB48" i="4"/>
  <c r="AA48" i="4"/>
  <c r="AG51" i="4"/>
  <c r="W52" i="4"/>
  <c r="AC50" i="4"/>
  <c r="AM50" i="4" s="1"/>
  <c r="Z50" i="4"/>
  <c r="AJ50" i="4" s="1"/>
  <c r="AJ49" i="4"/>
  <c r="AV49" i="4" l="1"/>
  <c r="AU49" i="4" s="1"/>
  <c r="W63" i="4"/>
  <c r="AG13" i="4"/>
  <c r="AG17" i="4" s="1"/>
  <c r="AG15" i="4"/>
  <c r="AG16" i="4"/>
  <c r="AG14" i="4"/>
  <c r="X50" i="4"/>
  <c r="Y50" i="4"/>
  <c r="AE28" i="4"/>
  <c r="AE26" i="4"/>
  <c r="AE27" i="4"/>
  <c r="AE25" i="4"/>
  <c r="AB49" i="4"/>
  <c r="AA49" i="4"/>
  <c r="AW48" i="4"/>
  <c r="AE23" i="4"/>
  <c r="AG52" i="4"/>
  <c r="W53" i="4"/>
  <c r="AC51" i="4"/>
  <c r="AM51" i="4" s="1"/>
  <c r="Z51" i="4"/>
  <c r="AJ51" i="4" s="1"/>
  <c r="AV50" i="4" l="1"/>
  <c r="AU50" i="4" s="1"/>
  <c r="AG22" i="4"/>
  <c r="AG21" i="4"/>
  <c r="AG20" i="4"/>
  <c r="AG19" i="4"/>
  <c r="AG23" i="4" s="1"/>
  <c r="X51" i="4"/>
  <c r="Y51" i="4"/>
  <c r="AH14" i="4"/>
  <c r="AH16" i="4"/>
  <c r="AH15" i="4"/>
  <c r="AH13" i="4"/>
  <c r="AA50" i="4"/>
  <c r="AB50" i="4"/>
  <c r="AE29" i="4"/>
  <c r="AW49" i="4"/>
  <c r="W54" i="4"/>
  <c r="AG53" i="4"/>
  <c r="Z52" i="4"/>
  <c r="AJ52" i="4" s="1"/>
  <c r="AC52" i="4"/>
  <c r="AM52" i="4" s="1"/>
  <c r="W62" i="4" l="1"/>
  <c r="AV51" i="4"/>
  <c r="AU51" i="4" s="1"/>
  <c r="AG26" i="4"/>
  <c r="AG27" i="4"/>
  <c r="AG28" i="4"/>
  <c r="AG25" i="4"/>
  <c r="X52" i="4"/>
  <c r="Y52" i="4"/>
  <c r="AH22" i="4"/>
  <c r="AH20" i="4"/>
  <c r="AH21" i="4"/>
  <c r="AH19" i="4"/>
  <c r="AA51" i="4"/>
  <c r="AB51" i="4"/>
  <c r="AH17" i="4"/>
  <c r="AW50" i="4"/>
  <c r="W55" i="4"/>
  <c r="AG54" i="4"/>
  <c r="Z53" i="4"/>
  <c r="AJ53" i="4" s="1"/>
  <c r="AC53" i="4"/>
  <c r="AM53" i="4" s="1"/>
  <c r="AV52" i="4" l="1"/>
  <c r="AU52" i="4" s="1"/>
  <c r="AG29" i="4"/>
  <c r="AJ13" i="4"/>
  <c r="AJ14" i="4"/>
  <c r="AJ15" i="4"/>
  <c r="AJ16" i="4"/>
  <c r="X53" i="4"/>
  <c r="Y53" i="4"/>
  <c r="AH28" i="4"/>
  <c r="AH26" i="4"/>
  <c r="AH27" i="4"/>
  <c r="AH25" i="4"/>
  <c r="AA52" i="4"/>
  <c r="AB52" i="4"/>
  <c r="AH23" i="4"/>
  <c r="AW51" i="4"/>
  <c r="W56" i="4"/>
  <c r="X56" i="4" s="1"/>
  <c r="AG55" i="4"/>
  <c r="AB55" i="4"/>
  <c r="AA55" i="4"/>
  <c r="X55" i="4"/>
  <c r="Y55" i="4"/>
  <c r="Z54" i="4"/>
  <c r="AJ54" i="4" s="1"/>
  <c r="AC54" i="4"/>
  <c r="AM54" i="4" s="1"/>
  <c r="AV53" i="4" l="1"/>
  <c r="AU53" i="4" s="1"/>
  <c r="AJ17" i="4"/>
  <c r="AJ19" i="4"/>
  <c r="AJ23" i="4" s="1"/>
  <c r="AJ22" i="4"/>
  <c r="AJ21" i="4"/>
  <c r="AJ20" i="4"/>
  <c r="Y54" i="4"/>
  <c r="X54" i="4"/>
  <c r="AW52" i="4"/>
  <c r="AH29" i="4"/>
  <c r="AK13" i="4"/>
  <c r="AK16" i="4"/>
  <c r="AK14" i="4"/>
  <c r="AK15" i="4"/>
  <c r="AA53" i="4"/>
  <c r="AB53" i="4"/>
  <c r="Y56" i="4"/>
  <c r="W57" i="4"/>
  <c r="Y57" i="4" s="1"/>
  <c r="AG56" i="4"/>
  <c r="AB56" i="4"/>
  <c r="AA56" i="4"/>
  <c r="Z55" i="4"/>
  <c r="AJ55" i="4" s="1"/>
  <c r="AC55" i="4"/>
  <c r="AM55" i="4" s="1"/>
  <c r="AV54" i="4" l="1"/>
  <c r="AU54" i="4" s="1"/>
  <c r="AK21" i="4"/>
  <c r="AK19" i="4"/>
  <c r="AK22" i="4"/>
  <c r="AK20" i="4"/>
  <c r="AA54" i="4"/>
  <c r="AB54" i="4"/>
  <c r="AK17" i="4"/>
  <c r="AW53" i="4"/>
  <c r="AV55" i="4"/>
  <c r="AU55" i="4" s="1"/>
  <c r="AW55" i="4"/>
  <c r="W59" i="4"/>
  <c r="W58" i="4"/>
  <c r="AG57" i="4"/>
  <c r="AB57" i="4"/>
  <c r="AA57" i="4"/>
  <c r="X57" i="4"/>
  <c r="AK29" i="4"/>
  <c r="AJ29" i="4"/>
  <c r="AC56" i="4"/>
  <c r="AM56" i="4" s="1"/>
  <c r="Z56" i="4"/>
  <c r="AJ56" i="4" s="1"/>
  <c r="AW54" i="4" l="1"/>
  <c r="AK23" i="4"/>
  <c r="AW56" i="4"/>
  <c r="AV56" i="4"/>
  <c r="AU56" i="4" s="1"/>
  <c r="W61" i="4"/>
  <c r="B58" i="4" s="1"/>
  <c r="AG59" i="4"/>
  <c r="AA59" i="4"/>
  <c r="AB59" i="4"/>
  <c r="AG58" i="4"/>
  <c r="AA58" i="4"/>
  <c r="AB58" i="4"/>
  <c r="Y58" i="4"/>
  <c r="X58" i="4"/>
  <c r="AN17" i="4"/>
  <c r="AC57" i="4"/>
  <c r="AM57" i="4" s="1"/>
  <c r="Z57" i="4"/>
  <c r="AJ57" i="4" s="1"/>
  <c r="AM17" i="4"/>
  <c r="X59" i="4"/>
  <c r="Y59" i="4"/>
  <c r="AA61" i="4" l="1"/>
  <c r="E61" i="4" s="1"/>
  <c r="E60" i="4" s="1"/>
  <c r="AW57" i="4"/>
  <c r="AB61" i="4"/>
  <c r="AV57" i="4"/>
  <c r="AU57" i="4" s="1"/>
  <c r="X61" i="4"/>
  <c r="X37" i="4" s="1"/>
  <c r="Y61" i="4"/>
  <c r="AG61" i="4"/>
  <c r="AR58" i="4" s="1"/>
  <c r="I55" i="4" s="1"/>
  <c r="AN23" i="4"/>
  <c r="AM23" i="4"/>
  <c r="AC58" i="4"/>
  <c r="AM58" i="4" s="1"/>
  <c r="Z58" i="4"/>
  <c r="AJ58" i="4" s="1"/>
  <c r="AW58" i="4"/>
  <c r="Y35" i="4" l="1"/>
  <c r="AK43" i="4" s="1"/>
  <c r="AN43" i="4" s="1"/>
  <c r="AR59" i="4"/>
  <c r="I56" i="4" s="1"/>
  <c r="AV58" i="4"/>
  <c r="AU58" i="4" s="1"/>
  <c r="E58" i="4"/>
  <c r="E59" i="4" s="1"/>
  <c r="W35" i="4"/>
  <c r="AR54" i="4"/>
  <c r="I51" i="4" s="1"/>
  <c r="AR49" i="4"/>
  <c r="I46" i="4" s="1"/>
  <c r="AR48" i="4"/>
  <c r="I45" i="4" s="1"/>
  <c r="AR46" i="4"/>
  <c r="I43" i="4" s="1"/>
  <c r="AR47" i="4"/>
  <c r="I44" i="4" s="1"/>
  <c r="AR44" i="4"/>
  <c r="I41" i="4" s="1"/>
  <c r="AR55" i="4"/>
  <c r="I52" i="4" s="1"/>
  <c r="AR41" i="4"/>
  <c r="AR43" i="4"/>
  <c r="I40" i="4" s="1"/>
  <c r="AR52" i="4"/>
  <c r="I49" i="4" s="1"/>
  <c r="AR42" i="4"/>
  <c r="I39" i="4" s="1"/>
  <c r="AR45" i="4"/>
  <c r="I42" i="4" s="1"/>
  <c r="AR53" i="4"/>
  <c r="I50" i="4" s="1"/>
  <c r="AR51" i="4"/>
  <c r="I48" i="4" s="1"/>
  <c r="AR50" i="4"/>
  <c r="I47" i="4" s="1"/>
  <c r="AR56" i="4"/>
  <c r="I53" i="4" s="1"/>
  <c r="AR57" i="4"/>
  <c r="I54" i="4" s="1"/>
  <c r="AM29" i="4"/>
  <c r="AN29" i="4"/>
  <c r="AC59" i="4"/>
  <c r="Z59" i="4"/>
  <c r="AK54" i="4" l="1"/>
  <c r="AN54" i="4" s="1"/>
  <c r="AK55" i="4"/>
  <c r="AN55" i="4" s="1"/>
  <c r="AZ41" i="4"/>
  <c r="BC41" i="4" s="1"/>
  <c r="AK49" i="4"/>
  <c r="AN49" i="4" s="1"/>
  <c r="AL59" i="4"/>
  <c r="AL57" i="4"/>
  <c r="AA77" i="4"/>
  <c r="AL54" i="4"/>
  <c r="AL41" i="4"/>
  <c r="AK50" i="4"/>
  <c r="AN50" i="4" s="1"/>
  <c r="AK52" i="4"/>
  <c r="AN52" i="4" s="1"/>
  <c r="AL52" i="4"/>
  <c r="AK47" i="4"/>
  <c r="AN47" i="4" s="1"/>
  <c r="AK58" i="4"/>
  <c r="AN58" i="4" s="1"/>
  <c r="AL46" i="4"/>
  <c r="AL53" i="4"/>
  <c r="AL47" i="4"/>
  <c r="AK41" i="4"/>
  <c r="AN41" i="4" s="1"/>
  <c r="AL55" i="4"/>
  <c r="AK53" i="4"/>
  <c r="AN53" i="4" s="1"/>
  <c r="AK59" i="4"/>
  <c r="AN59" i="4" s="1"/>
  <c r="AL50" i="4"/>
  <c r="AK57" i="4"/>
  <c r="AN57" i="4" s="1"/>
  <c r="AL56" i="4"/>
  <c r="AL49" i="4"/>
  <c r="AK46" i="4"/>
  <c r="AN46" i="4" s="1"/>
  <c r="AK42" i="4"/>
  <c r="AN42" i="4" s="1"/>
  <c r="AL51" i="4"/>
  <c r="AL58" i="4"/>
  <c r="AL45" i="4"/>
  <c r="AL43" i="4"/>
  <c r="AL44" i="4"/>
  <c r="AK56" i="4"/>
  <c r="AN56" i="4" s="1"/>
  <c r="AK48" i="4"/>
  <c r="AN48" i="4" s="1"/>
  <c r="AK45" i="4"/>
  <c r="AN45" i="4" s="1"/>
  <c r="AK44" i="4"/>
  <c r="AN44" i="4" s="1"/>
  <c r="AL42" i="4"/>
  <c r="AL48" i="4"/>
  <c r="AK51" i="4"/>
  <c r="AN51" i="4" s="1"/>
  <c r="AY41" i="4"/>
  <c r="BB45" i="4" s="1"/>
  <c r="X77" i="4"/>
  <c r="AD47" i="4"/>
  <c r="AD46" i="4"/>
  <c r="AD53" i="4"/>
  <c r="AD52" i="4"/>
  <c r="AD41" i="4"/>
  <c r="AD51" i="4"/>
  <c r="AD59" i="4"/>
  <c r="AD50" i="4"/>
  <c r="AD58" i="4"/>
  <c r="AD49" i="4"/>
  <c r="AD57" i="4"/>
  <c r="AD48" i="4"/>
  <c r="AD56" i="4"/>
  <c r="AD55" i="4"/>
  <c r="AD54" i="4"/>
  <c r="AD42" i="4"/>
  <c r="AD45" i="4"/>
  <c r="AD44" i="4"/>
  <c r="AD43" i="4"/>
  <c r="AH42" i="4"/>
  <c r="AO42" i="4" s="1"/>
  <c r="AW59" i="4"/>
  <c r="AV59" i="4"/>
  <c r="AU59" i="4" s="1"/>
  <c r="AI54" i="4"/>
  <c r="AI50" i="4"/>
  <c r="AI51" i="4"/>
  <c r="AI44" i="4"/>
  <c r="AI41" i="4"/>
  <c r="AH55" i="4"/>
  <c r="AO55" i="4" s="1"/>
  <c r="AH58" i="4"/>
  <c r="AO58" i="4" s="1"/>
  <c r="AI43" i="4"/>
  <c r="AI59" i="4"/>
  <c r="AI46" i="4"/>
  <c r="AI58" i="4"/>
  <c r="AH54" i="4"/>
  <c r="AO54" i="4" s="1"/>
  <c r="AH50" i="4"/>
  <c r="AO50" i="4" s="1"/>
  <c r="AH41" i="4"/>
  <c r="AO41" i="4" s="1"/>
  <c r="AI42" i="4"/>
  <c r="AI56" i="4"/>
  <c r="AH52" i="4"/>
  <c r="AO52" i="4" s="1"/>
  <c r="AI48" i="4"/>
  <c r="AH43" i="4"/>
  <c r="AO43" i="4" s="1"/>
  <c r="AH59" i="4"/>
  <c r="AO59" i="4" s="1"/>
  <c r="AH51" i="4"/>
  <c r="AO51" i="4" s="1"/>
  <c r="AH56" i="4"/>
  <c r="AO56" i="4" s="1"/>
  <c r="AH48" i="4"/>
  <c r="AO48" i="4" s="1"/>
  <c r="AH46" i="4"/>
  <c r="AO46" i="4" s="1"/>
  <c r="AH57" i="4"/>
  <c r="AO57" i="4" s="1"/>
  <c r="AI53" i="4"/>
  <c r="AI49" i="4"/>
  <c r="AH45" i="4"/>
  <c r="AO45" i="4" s="1"/>
  <c r="AH44" i="4"/>
  <c r="AO44" i="4" s="1"/>
  <c r="AI55" i="4"/>
  <c r="AI47" i="4"/>
  <c r="AI45" i="4"/>
  <c r="AI52" i="4"/>
  <c r="AI57" i="4"/>
  <c r="AH53" i="4"/>
  <c r="AO53" i="4" s="1"/>
  <c r="AH49" i="4"/>
  <c r="AO49" i="4" s="1"/>
  <c r="AH47" i="4"/>
  <c r="AO47" i="4" s="1"/>
  <c r="AR61" i="4"/>
  <c r="I38" i="4"/>
  <c r="AQ17" i="4"/>
  <c r="AQ23" i="4" s="1"/>
  <c r="AP17" i="4"/>
  <c r="AM59" i="4"/>
  <c r="AM61" i="4" s="1"/>
  <c r="AC61" i="4"/>
  <c r="Z35" i="4" s="1"/>
  <c r="AJ59" i="4"/>
  <c r="AJ61" i="4" s="1"/>
  <c r="Z61" i="4"/>
  <c r="BC45" i="4" l="1"/>
  <c r="BC42" i="4"/>
  <c r="BC54" i="4"/>
  <c r="BB52" i="4"/>
  <c r="BB50" i="4"/>
  <c r="BB42" i="4"/>
  <c r="BB58" i="4"/>
  <c r="BB57" i="4"/>
  <c r="BB44" i="4"/>
  <c r="BC52" i="4"/>
  <c r="BC46" i="4"/>
  <c r="AL61" i="4"/>
  <c r="H58" i="4" s="1"/>
  <c r="AP56" i="4" s="1"/>
  <c r="BC57" i="4"/>
  <c r="BC44" i="4"/>
  <c r="AZ48" i="4"/>
  <c r="BC48" i="4"/>
  <c r="BC49" i="4"/>
  <c r="BC59" i="4"/>
  <c r="BC51" i="4"/>
  <c r="BC43" i="4"/>
  <c r="AZ49" i="4"/>
  <c r="BC58" i="4"/>
  <c r="BC53" i="4"/>
  <c r="BC47" i="4"/>
  <c r="BC56" i="4"/>
  <c r="BC50" i="4"/>
  <c r="AK61" i="4"/>
  <c r="BC55" i="4"/>
  <c r="BB55" i="4"/>
  <c r="BB53" i="4"/>
  <c r="AY45" i="4"/>
  <c r="AY46" i="4"/>
  <c r="BB59" i="4"/>
  <c r="BB49" i="4"/>
  <c r="BB56" i="4"/>
  <c r="BB51" i="4"/>
  <c r="AQ22" i="4"/>
  <c r="AQ19" i="4"/>
  <c r="AQ20" i="4"/>
  <c r="BB47" i="4"/>
  <c r="BB41" i="4"/>
  <c r="BB46" i="4"/>
  <c r="BB48" i="4"/>
  <c r="AH35" i="4"/>
  <c r="BB54" i="4"/>
  <c r="BB43" i="4"/>
  <c r="AD61" i="4"/>
  <c r="X35" i="4"/>
  <c r="AI61" i="4"/>
  <c r="H59" i="4" s="1"/>
  <c r="AQ59" i="4" s="1"/>
  <c r="H56" i="4" s="1"/>
  <c r="AH61" i="4"/>
  <c r="AF33" i="4" l="1"/>
  <c r="AI35" i="4" s="1"/>
  <c r="AH34" i="4"/>
  <c r="AU21" i="4"/>
  <c r="AH36" i="4"/>
  <c r="AU22" i="4"/>
  <c r="AP49" i="4"/>
  <c r="AS49" i="4" s="1"/>
  <c r="Z90" i="4"/>
  <c r="AC84" i="4"/>
  <c r="AP43" i="4"/>
  <c r="G40" i="4" s="1"/>
  <c r="W102" i="4"/>
  <c r="AI91" i="4"/>
  <c r="W109" i="4"/>
  <c r="AC92" i="4"/>
  <c r="Z81" i="4"/>
  <c r="AP50" i="4"/>
  <c r="G47" i="4" s="1"/>
  <c r="AP42" i="4"/>
  <c r="AS42" i="4" s="1"/>
  <c r="Z87" i="4"/>
  <c r="W110" i="4"/>
  <c r="Z100" i="4"/>
  <c r="Z82" i="4"/>
  <c r="W86" i="4"/>
  <c r="AF89" i="4"/>
  <c r="AC87" i="4"/>
  <c r="Z97" i="4"/>
  <c r="AF82" i="4"/>
  <c r="W104" i="4"/>
  <c r="W79" i="4"/>
  <c r="AC82" i="4"/>
  <c r="AP55" i="4"/>
  <c r="AS55" i="4" s="1"/>
  <c r="AP59" i="4"/>
  <c r="G56" i="4" s="1"/>
  <c r="J56" i="4" s="1"/>
  <c r="K56" i="4" s="1"/>
  <c r="AC90" i="4"/>
  <c r="W108" i="4"/>
  <c r="AF87" i="4"/>
  <c r="AI79" i="4"/>
  <c r="AP45" i="4"/>
  <c r="AS45" i="4" s="1"/>
  <c r="AI89" i="4"/>
  <c r="J30" i="4"/>
  <c r="AC80" i="4"/>
  <c r="AF86" i="4"/>
  <c r="AF80" i="4"/>
  <c r="Z98" i="4"/>
  <c r="W103" i="4"/>
  <c r="W84" i="4"/>
  <c r="AI90" i="4"/>
  <c r="AF91" i="4"/>
  <c r="AF92" i="4"/>
  <c r="Z80" i="4"/>
  <c r="W107" i="4"/>
  <c r="W80" i="4"/>
  <c r="Z89" i="4"/>
  <c r="Z84" i="4"/>
  <c r="W105" i="4"/>
  <c r="AC81" i="4"/>
  <c r="AP47" i="4"/>
  <c r="G44" i="4" s="1"/>
  <c r="AI82" i="4"/>
  <c r="AP48" i="4"/>
  <c r="AS48" i="4" s="1"/>
  <c r="W85" i="4"/>
  <c r="W99" i="4"/>
  <c r="W87" i="4"/>
  <c r="W90" i="4"/>
  <c r="AP52" i="4"/>
  <c r="G49" i="4" s="1"/>
  <c r="Z79" i="4"/>
  <c r="AP53" i="4"/>
  <c r="AS53" i="4" s="1"/>
  <c r="AC85" i="4"/>
  <c r="AF90" i="4"/>
  <c r="AI86" i="4"/>
  <c r="AF84" i="4"/>
  <c r="W81" i="4"/>
  <c r="W82" i="4"/>
  <c r="AI85" i="4"/>
  <c r="AF85" i="4"/>
  <c r="W91" i="4"/>
  <c r="AC91" i="4"/>
  <c r="AF79" i="4"/>
  <c r="AI84" i="4"/>
  <c r="AP41" i="4"/>
  <c r="G38" i="4" s="1"/>
  <c r="AP44" i="4"/>
  <c r="AS44" i="4" s="1"/>
  <c r="AI87" i="4"/>
  <c r="AP46" i="4"/>
  <c r="G43" i="4" s="1"/>
  <c r="AC79" i="4"/>
  <c r="AI80" i="4"/>
  <c r="AP54" i="4"/>
  <c r="AF81" i="4"/>
  <c r="W98" i="4"/>
  <c r="AP58" i="4"/>
  <c r="AS58" i="4" s="1"/>
  <c r="Z91" i="4"/>
  <c r="Z85" i="4"/>
  <c r="B59" i="4"/>
  <c r="Z92" i="4"/>
  <c r="AC86" i="4"/>
  <c r="W92" i="4"/>
  <c r="AP57" i="4"/>
  <c r="G54" i="4" s="1"/>
  <c r="W89" i="4"/>
  <c r="AP51" i="4"/>
  <c r="G48" i="4" s="1"/>
  <c r="W97" i="4"/>
  <c r="W100" i="4"/>
  <c r="AC89" i="4"/>
  <c r="AI81" i="4"/>
  <c r="Z99" i="4"/>
  <c r="Z86" i="4"/>
  <c r="AI92" i="4"/>
  <c r="AE85" i="4"/>
  <c r="V92" i="4"/>
  <c r="AB81" i="4"/>
  <c r="V85" i="4"/>
  <c r="V84" i="4"/>
  <c r="AB86" i="4"/>
  <c r="AQ58" i="4"/>
  <c r="H55" i="4" s="1"/>
  <c r="J31" i="4"/>
  <c r="AB82" i="4"/>
  <c r="AB87" i="4"/>
  <c r="V108" i="4"/>
  <c r="Y82" i="4"/>
  <c r="AB89" i="4"/>
  <c r="V103" i="4"/>
  <c r="AE91" i="4"/>
  <c r="AQ42" i="4"/>
  <c r="H39" i="4" s="1"/>
  <c r="AQ56" i="4"/>
  <c r="H53" i="4" s="1"/>
  <c r="V110" i="4"/>
  <c r="AS56" i="4"/>
  <c r="G53" i="4"/>
  <c r="Y98" i="4"/>
  <c r="AH84" i="4"/>
  <c r="V89" i="4"/>
  <c r="V109" i="4"/>
  <c r="V87" i="4"/>
  <c r="AQ49" i="4"/>
  <c r="H46" i="4" s="1"/>
  <c r="AQ50" i="4"/>
  <c r="H47" i="4" s="1"/>
  <c r="Y79" i="4"/>
  <c r="Y90" i="4"/>
  <c r="AB92" i="4"/>
  <c r="AH86" i="4"/>
  <c r="Y91" i="4"/>
  <c r="V98" i="4"/>
  <c r="AH90" i="4"/>
  <c r="V79" i="4"/>
  <c r="V91" i="4"/>
  <c r="AQ47" i="4"/>
  <c r="H44" i="4" s="1"/>
  <c r="AQ54" i="4"/>
  <c r="H51" i="4" s="1"/>
  <c r="AQ43" i="4"/>
  <c r="H40" i="4" s="1"/>
  <c r="Y84" i="4"/>
  <c r="AB91" i="4"/>
  <c r="AH92" i="4"/>
  <c r="V100" i="4"/>
  <c r="AE87" i="4"/>
  <c r="V107" i="4"/>
  <c r="Y81" i="4"/>
  <c r="AE81" i="4"/>
  <c r="Y89" i="4"/>
  <c r="V82" i="4"/>
  <c r="AQ53" i="4"/>
  <c r="H50" i="4" s="1"/>
  <c r="AQ48" i="4"/>
  <c r="H45" i="4" s="1"/>
  <c r="AE84" i="4"/>
  <c r="AH81" i="4"/>
  <c r="AB90" i="4"/>
  <c r="V90" i="4"/>
  <c r="AB84" i="4"/>
  <c r="AH87" i="4"/>
  <c r="Y85" i="4"/>
  <c r="AB80" i="4"/>
  <c r="AE82" i="4"/>
  <c r="B60" i="4"/>
  <c r="AQ52" i="4"/>
  <c r="H49" i="4" s="1"/>
  <c r="AQ55" i="4"/>
  <c r="H52" i="4" s="1"/>
  <c r="AH91" i="4"/>
  <c r="V86" i="4"/>
  <c r="AE90" i="4"/>
  <c r="AQ41" i="4"/>
  <c r="H38" i="4" s="1"/>
  <c r="AH89" i="4"/>
  <c r="V102" i="4"/>
  <c r="AB79" i="4"/>
  <c r="AE92" i="4"/>
  <c r="Y86" i="4"/>
  <c r="AE86" i="4"/>
  <c r="AE80" i="4"/>
  <c r="AH82" i="4"/>
  <c r="AH85" i="4"/>
  <c r="Y100" i="4"/>
  <c r="AQ57" i="4"/>
  <c r="H54" i="4" s="1"/>
  <c r="AQ44" i="4"/>
  <c r="H41" i="4" s="1"/>
  <c r="AH80" i="4"/>
  <c r="AH79" i="4"/>
  <c r="Y87" i="4"/>
  <c r="V81" i="4"/>
  <c r="Y80" i="4"/>
  <c r="AB85" i="4"/>
  <c r="Y97" i="4"/>
  <c r="AQ46" i="4"/>
  <c r="H43" i="4" s="1"/>
  <c r="AQ51" i="4"/>
  <c r="H48" i="4" s="1"/>
  <c r="V105" i="4"/>
  <c r="V80" i="4"/>
  <c r="Y92" i="4"/>
  <c r="V97" i="4"/>
  <c r="AE79" i="4"/>
  <c r="V104" i="4"/>
  <c r="AE89" i="4"/>
  <c r="H60" i="4"/>
  <c r="V99" i="4"/>
  <c r="Y99" i="4"/>
  <c r="AQ45" i="4"/>
  <c r="H42" i="4" s="1"/>
  <c r="AG85" i="4" l="1"/>
  <c r="AI34" i="4"/>
  <c r="AM86" i="4"/>
  <c r="AY48" i="4"/>
  <c r="AM87" i="4"/>
  <c r="AY49" i="4"/>
  <c r="AD79" i="4"/>
  <c r="G52" i="4"/>
  <c r="J52" i="4" s="1"/>
  <c r="K52" i="4" s="1"/>
  <c r="AV21" i="4"/>
  <c r="AV22" i="4"/>
  <c r="AZ46" i="4" s="1"/>
  <c r="AA81" i="4"/>
  <c r="AF34" i="4"/>
  <c r="J22" i="4" s="1"/>
  <c r="H22" i="4"/>
  <c r="AA100" i="4"/>
  <c r="AA89" i="4"/>
  <c r="AI36" i="4"/>
  <c r="AD91" i="4"/>
  <c r="AA84" i="4"/>
  <c r="X109" i="4"/>
  <c r="AD92" i="4"/>
  <c r="AA90" i="4"/>
  <c r="AA92" i="4"/>
  <c r="AS52" i="4"/>
  <c r="AG92" i="4"/>
  <c r="G50" i="4"/>
  <c r="J50" i="4" s="1"/>
  <c r="K50" i="4" s="1"/>
  <c r="AG82" i="4"/>
  <c r="G39" i="4"/>
  <c r="J39" i="4" s="1"/>
  <c r="K39" i="4" s="1"/>
  <c r="AD84" i="4"/>
  <c r="AA99" i="4"/>
  <c r="X97" i="4"/>
  <c r="G46" i="4"/>
  <c r="X102" i="4"/>
  <c r="X107" i="4"/>
  <c r="G42" i="4"/>
  <c r="J42" i="4" s="1"/>
  <c r="K42" i="4" s="1"/>
  <c r="X85" i="4"/>
  <c r="AD85" i="4"/>
  <c r="X100" i="4"/>
  <c r="X79" i="4"/>
  <c r="X84" i="4"/>
  <c r="AS46" i="4"/>
  <c r="AJ80" i="4"/>
  <c r="AG90" i="4"/>
  <c r="AS43" i="4"/>
  <c r="X104" i="4"/>
  <c r="AJ91" i="4"/>
  <c r="X99" i="4"/>
  <c r="AA85" i="4"/>
  <c r="AA98" i="4"/>
  <c r="J44" i="4"/>
  <c r="K44" i="4" s="1"/>
  <c r="G55" i="4"/>
  <c r="J55" i="4" s="1"/>
  <c r="K55" i="4" s="1"/>
  <c r="G41" i="4"/>
  <c r="J41" i="4" s="1"/>
  <c r="K41" i="4" s="1"/>
  <c r="J32" i="4"/>
  <c r="AA97" i="4"/>
  <c r="AJ87" i="4"/>
  <c r="AG87" i="4"/>
  <c r="AA79" i="4"/>
  <c r="J49" i="4"/>
  <c r="K49" i="4" s="1"/>
  <c r="AA86" i="4"/>
  <c r="AG86" i="4"/>
  <c r="AS57" i="4"/>
  <c r="AA87" i="4"/>
  <c r="G45" i="4"/>
  <c r="J45" i="4" s="1"/>
  <c r="K45" i="4" s="1"/>
  <c r="AG80" i="4"/>
  <c r="AJ81" i="4"/>
  <c r="AA91" i="4"/>
  <c r="AD87" i="4"/>
  <c r="X92" i="4"/>
  <c r="AS47" i="4"/>
  <c r="AJ82" i="4"/>
  <c r="AS50" i="4"/>
  <c r="AD90" i="4"/>
  <c r="X82" i="4"/>
  <c r="X98" i="4"/>
  <c r="AS51" i="4"/>
  <c r="AS41" i="4"/>
  <c r="X108" i="4"/>
  <c r="AG84" i="4"/>
  <c r="X89" i="4"/>
  <c r="X80" i="4"/>
  <c r="AA80" i="4"/>
  <c r="AJ85" i="4"/>
  <c r="AJ92" i="4"/>
  <c r="AP61" i="4"/>
  <c r="AJ89" i="4"/>
  <c r="AJ84" i="4"/>
  <c r="X81" i="4"/>
  <c r="AD80" i="4"/>
  <c r="AG81" i="4"/>
  <c r="AJ86" i="4"/>
  <c r="X110" i="4"/>
  <c r="AD81" i="4"/>
  <c r="AG79" i="4"/>
  <c r="G51" i="4"/>
  <c r="J51" i="4" s="1"/>
  <c r="K51" i="4" s="1"/>
  <c r="AJ90" i="4"/>
  <c r="AD86" i="4"/>
  <c r="AG89" i="4"/>
  <c r="AS54" i="4"/>
  <c r="X86" i="4"/>
  <c r="X90" i="4"/>
  <c r="X103" i="4"/>
  <c r="X87" i="4"/>
  <c r="AA82" i="4"/>
  <c r="AS59" i="4"/>
  <c r="X91" i="4"/>
  <c r="AG91" i="4"/>
  <c r="AD89" i="4"/>
  <c r="X105" i="4"/>
  <c r="AJ79" i="4"/>
  <c r="AD82" i="4"/>
  <c r="J48" i="4"/>
  <c r="K48" i="4" s="1"/>
  <c r="J46" i="4"/>
  <c r="K46" i="4" s="1"/>
  <c r="J54" i="4"/>
  <c r="K54" i="4" s="1"/>
  <c r="J43" i="4"/>
  <c r="K43" i="4" s="1"/>
  <c r="J53" i="4"/>
  <c r="K53" i="4" s="1"/>
  <c r="J47" i="4"/>
  <c r="K47" i="4" s="1"/>
  <c r="J40" i="4"/>
  <c r="K40" i="4" s="1"/>
  <c r="J38" i="4"/>
  <c r="K38" i="4" s="1"/>
  <c r="AQ61" i="4"/>
  <c r="AU17" i="4"/>
  <c r="AN86" i="4" l="1"/>
  <c r="AZ45" i="4"/>
  <c r="AN87" i="4"/>
  <c r="AM82" i="4"/>
</calcChain>
</file>

<file path=xl/sharedStrings.xml><?xml version="1.0" encoding="utf-8"?>
<sst xmlns="http://schemas.openxmlformats.org/spreadsheetml/2006/main" count="245" uniqueCount="155">
  <si>
    <t>Author:</t>
  </si>
  <si>
    <t>Check:</t>
  </si>
  <si>
    <t>Report:</t>
  </si>
  <si>
    <t>Date:</t>
  </si>
  <si>
    <t>Revision:</t>
  </si>
  <si>
    <t>Section:</t>
  </si>
  <si>
    <t>Document Number:</t>
  </si>
  <si>
    <t>Revision Level :</t>
  </si>
  <si>
    <t>Page:</t>
  </si>
  <si>
    <t>A</t>
  </si>
  <si>
    <t>yA</t>
  </si>
  <si>
    <t>Iy</t>
  </si>
  <si>
    <t>zA</t>
  </si>
  <si>
    <t>Iz</t>
  </si>
  <si>
    <t>Element</t>
  </si>
  <si>
    <t>x</t>
  </si>
  <si>
    <t>y</t>
  </si>
  <si>
    <t>(in)</t>
  </si>
  <si>
    <t>Sum: A</t>
  </si>
  <si>
    <t>Sum: yA</t>
  </si>
  <si>
    <t>Sum:Iy</t>
  </si>
  <si>
    <t>Sum: zA</t>
  </si>
  <si>
    <t>Sum:Iz</t>
  </si>
  <si>
    <t>Total Height (y) =</t>
  </si>
  <si>
    <t>in</t>
  </si>
  <si>
    <t>Total Width (x) =</t>
  </si>
  <si>
    <t>Total Section Properties about origin:</t>
  </si>
  <si>
    <t>Total Iy</t>
  </si>
  <si>
    <t>z</t>
  </si>
  <si>
    <t>Total Iz</t>
  </si>
  <si>
    <t>A =</t>
  </si>
  <si>
    <t>Y =</t>
  </si>
  <si>
    <t>R. Abbott</t>
  </si>
  <si>
    <t>IR</t>
  </si>
  <si>
    <t xml:space="preserve"> </t>
  </si>
  <si>
    <t>Angle to X-Axis</t>
  </si>
  <si>
    <t>inlb</t>
  </si>
  <si>
    <t>End load =</t>
  </si>
  <si>
    <t>lb</t>
  </si>
  <si>
    <t>EL from</t>
  </si>
  <si>
    <t>EL</t>
  </si>
  <si>
    <t>Total</t>
  </si>
  <si>
    <t>From</t>
  </si>
  <si>
    <t>Bending</t>
  </si>
  <si>
    <t>End Load</t>
  </si>
  <si>
    <t>(lb)</t>
  </si>
  <si>
    <t>Moment (about x-axis) =</t>
  </si>
  <si>
    <t>Moment (about y-axis) =</t>
  </si>
  <si>
    <t>y Bend</t>
  </si>
  <si>
    <t>x Bend</t>
  </si>
  <si>
    <t>From x</t>
  </si>
  <si>
    <t>From y</t>
  </si>
  <si>
    <t>Stress</t>
  </si>
  <si>
    <t>(psi)</t>
  </si>
  <si>
    <t xml:space="preserve">J = </t>
  </si>
  <si>
    <t>in⁴</t>
  </si>
  <si>
    <t>in²</t>
  </si>
  <si>
    <t>Mass =</t>
  </si>
  <si>
    <t>AA-SM-001-004</t>
  </si>
  <si>
    <t>Weight Moment of Inertia</t>
  </si>
  <si>
    <t>General Properties</t>
  </si>
  <si>
    <t>Area Moment of Intertia</t>
  </si>
  <si>
    <r>
      <t xml:space="preserve"> ChangeChartAxisScale(Chart name, </t>
    </r>
    <r>
      <rPr>
        <b/>
        <i/>
        <sz val="11"/>
        <color indexed="8"/>
        <rFont val="Calibri"/>
        <family val="2"/>
        <scheme val="minor"/>
      </rPr>
      <t>Xmin, Xmax, Y1min, Y1max, Y2min, Y2max</t>
    </r>
    <r>
      <rPr>
        <b/>
        <sz val="11"/>
        <color indexed="8"/>
        <rFont val="Calibri"/>
        <family val="2"/>
        <scheme val="minor"/>
      </rPr>
      <t>)</t>
    </r>
  </si>
  <si>
    <t xml:space="preserve"> Values in italics are optional</t>
  </si>
  <si>
    <t>Example</t>
  </si>
  <si>
    <t>Chart 5</t>
  </si>
  <si>
    <t>Axis 1</t>
  </si>
  <si>
    <t>X</t>
  </si>
  <si>
    <t>Y</t>
  </si>
  <si>
    <t>Maximum</t>
  </si>
  <si>
    <t>Minimum</t>
  </si>
  <si>
    <t>Chart 16</t>
  </si>
  <si>
    <r>
      <t>I</t>
    </r>
    <r>
      <rPr>
        <vertAlign val="subscript"/>
        <sz val="10"/>
        <rFont val="Calibri"/>
        <family val="2"/>
        <scheme val="minor"/>
      </rPr>
      <t>x</t>
    </r>
    <r>
      <rPr>
        <sz val="10"/>
        <rFont val="Calibri"/>
        <family val="2"/>
        <scheme val="minor"/>
      </rPr>
      <t xml:space="preserve"> =</t>
    </r>
  </si>
  <si>
    <r>
      <t>ρ</t>
    </r>
    <r>
      <rPr>
        <vertAlign val="subscript"/>
        <sz val="10"/>
        <rFont val="Calibri"/>
        <family val="2"/>
        <scheme val="minor"/>
      </rPr>
      <t>x</t>
    </r>
    <r>
      <rPr>
        <sz val="10"/>
        <rFont val="Calibri"/>
        <family val="2"/>
        <scheme val="minor"/>
      </rPr>
      <t xml:space="preserve"> =</t>
    </r>
  </si>
  <si>
    <r>
      <t>x</t>
    </r>
    <r>
      <rPr>
        <vertAlign val="subscript"/>
        <sz val="10"/>
        <rFont val="Calibri"/>
        <family val="2"/>
        <scheme val="minor"/>
      </rPr>
      <t>left</t>
    </r>
    <r>
      <rPr>
        <sz val="10"/>
        <rFont val="Calibri"/>
        <family val="2"/>
        <scheme val="minor"/>
      </rPr>
      <t xml:space="preserve"> =</t>
    </r>
  </si>
  <si>
    <r>
      <t>I</t>
    </r>
    <r>
      <rPr>
        <vertAlign val="subscript"/>
        <sz val="10"/>
        <rFont val="Calibri"/>
        <family val="2"/>
        <scheme val="minor"/>
      </rPr>
      <t>y</t>
    </r>
    <r>
      <rPr>
        <sz val="10"/>
        <rFont val="Calibri"/>
        <family val="2"/>
        <scheme val="minor"/>
      </rPr>
      <t xml:space="preserve"> =</t>
    </r>
  </si>
  <si>
    <r>
      <t>ρ</t>
    </r>
    <r>
      <rPr>
        <vertAlign val="subscript"/>
        <sz val="10"/>
        <rFont val="Calibri"/>
        <family val="2"/>
        <scheme val="minor"/>
      </rPr>
      <t>y</t>
    </r>
    <r>
      <rPr>
        <sz val="10"/>
        <rFont val="Calibri"/>
        <family val="2"/>
        <scheme val="minor"/>
      </rPr>
      <t xml:space="preserve"> =</t>
    </r>
  </si>
  <si>
    <r>
      <t>x</t>
    </r>
    <r>
      <rPr>
        <vertAlign val="subscript"/>
        <sz val="10"/>
        <rFont val="Calibri"/>
        <family val="2"/>
        <scheme val="minor"/>
      </rPr>
      <t>right</t>
    </r>
    <r>
      <rPr>
        <sz val="10"/>
        <rFont val="Calibri"/>
        <family val="2"/>
        <scheme val="minor"/>
      </rPr>
      <t xml:space="preserve"> =</t>
    </r>
  </si>
  <si>
    <r>
      <t>y</t>
    </r>
    <r>
      <rPr>
        <vertAlign val="subscript"/>
        <sz val="10"/>
        <rFont val="Calibri"/>
        <family val="2"/>
        <scheme val="minor"/>
      </rPr>
      <t>upper</t>
    </r>
    <r>
      <rPr>
        <sz val="10"/>
        <rFont val="Calibri"/>
        <family val="2"/>
        <scheme val="minor"/>
      </rPr>
      <t xml:space="preserve"> =</t>
    </r>
  </si>
  <si>
    <r>
      <t>y</t>
    </r>
    <r>
      <rPr>
        <vertAlign val="subscript"/>
        <sz val="10"/>
        <rFont val="Calibri"/>
        <family val="2"/>
        <scheme val="minor"/>
      </rPr>
      <t>lower</t>
    </r>
    <r>
      <rPr>
        <sz val="10"/>
        <rFont val="Calibri"/>
        <family val="2"/>
        <scheme val="minor"/>
      </rPr>
      <t xml:space="preserve"> =</t>
    </r>
  </si>
  <si>
    <t>Label</t>
  </si>
  <si>
    <t>Positive Moment around x-axis creates tension in upper fiber</t>
  </si>
  <si>
    <t>Positive Moment around y-axis creates tension in RHS fiber</t>
  </si>
  <si>
    <t>Display Element Labels on graph?</t>
  </si>
  <si>
    <t>Element Centroid Positions</t>
  </si>
  <si>
    <t>Total Section Centroid Position</t>
  </si>
  <si>
    <t xml:space="preserve">Max X = </t>
  </si>
  <si>
    <t xml:space="preserve">Min X = </t>
  </si>
  <si>
    <t xml:space="preserve">Max Y = </t>
  </si>
  <si>
    <t xml:space="preserve">Min Y = </t>
  </si>
  <si>
    <t>Angle between section principal axis and analysis axis:</t>
  </si>
  <si>
    <t>Radians</t>
  </si>
  <si>
    <t>Degrees</t>
  </si>
  <si>
    <t>CG</t>
  </si>
  <si>
    <t>Element Centrood Positions relative to CG</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</si>
  <si>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</si>
  <si>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</si>
  <si>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</si>
  <si>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</si>
  <si>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</si>
  <si>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</si>
  <si>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</si>
  <si>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</si>
  <si>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</si>
  <si>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</si>
  <si>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</si>
  <si>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</si>
  <si>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</si>
  <si>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</si>
  <si>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</si>
  <si>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</si>
  <si>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</si>
  <si>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</si>
  <si>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</si>
  <si>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</si>
  <si>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</si>
  <si>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</si>
  <si>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α (rads) =</t>
  </si>
  <si>
    <t>α (deg) =</t>
  </si>
  <si>
    <t>(L)</t>
  </si>
  <si>
    <t>(L⁴)</t>
  </si>
  <si>
    <t>x =</t>
  </si>
  <si>
    <t>y =</t>
  </si>
  <si>
    <t>CG Axes on Graph</t>
  </si>
  <si>
    <t>Axis Graph Points</t>
  </si>
  <si>
    <t>Sum: y²A</t>
  </si>
  <si>
    <t>Sum: z²A</t>
  </si>
  <si>
    <t>y²A</t>
  </si>
  <si>
    <t>z²A</t>
  </si>
  <si>
    <t>Load</t>
  </si>
  <si>
    <t xml:space="preserve">Element </t>
  </si>
  <si>
    <t>UPPER</t>
  </si>
  <si>
    <t>LOWER</t>
  </si>
  <si>
    <t>WEB</t>
  </si>
  <si>
    <t>STANDARD SPREADSHEET METHOD</t>
  </si>
  <si>
    <r>
      <t xml:space="preserve"> ChangeChartAxisScale(Chart name, </t>
    </r>
    <r>
      <rPr>
        <b/>
        <i/>
        <sz val="10"/>
        <color indexed="8"/>
        <rFont val="Calibri"/>
        <family val="2"/>
        <scheme val="minor"/>
      </rPr>
      <t>Xmin, Xmax, Y1min, Y1max, Y2min, Y2max</t>
    </r>
    <r>
      <rPr>
        <b/>
        <sz val="10"/>
        <color indexed="8"/>
        <rFont val="Calibri"/>
        <family val="2"/>
        <scheme val="minor"/>
      </rPr>
      <t>)</t>
    </r>
  </si>
  <si>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</si>
  <si>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</si>
  <si>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</si>
  <si>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</si>
  <si>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</si>
  <si>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</si>
  <si>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</si>
  <si>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</si>
  <si>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</si>
  <si>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</si>
  <si>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</si>
  <si>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</si>
  <si>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</si>
  <si>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SECTION PROPERTIES - GENERAL WITH ANGLES</t>
  </si>
  <si>
    <t>www.xl-viking.com</t>
  </si>
  <si>
    <t>Plot of Stress Values at Element Corners</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</si>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</sst>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quot;$&quot;#,##0\ ;\(&quot;$&quot;#,##0\)"/>
  </numFmts>
  <fonts count="30" x14ac:knownFonts="1">
    <font>
      <sz val="10"/>
      <color theme="1"/>
      <name val="Arial"/>
      <family val="2"/>
    </font>
    <font>
      <sz val="10"/>
      <name val="Arial"/>
      <family val="2"/>
    </font>
    <font>
      <sz val="10"/>
      <color indexed="24"/>
      <name val="Arial"/>
      <family val="2"/>
    </font>
    <font>
      <sz val="10"/>
      <color indexed="8"/>
      <name val="Arial"/>
      <family val="2"/>
    </font>
    <font>
      <b/>
      <sz val="11"/>
      <color theme="1"/>
      <name val="Calibri"/>
      <family val="2"/>
      <scheme val="minor"/>
    </font>
    <font>
      <b/>
      <i/>
      <sz val="11"/>
      <color indexed="8"/>
      <name val="Calibri"/>
      <family val="2"/>
      <scheme val="minor"/>
    </font>
    <font>
      <b/>
      <sz val="11"/>
      <color indexed="8"/>
      <name val="Calibri"/>
      <family val="2"/>
      <scheme val="minor"/>
    </font>
    <font>
      <sz val="10"/>
      <color theme="1"/>
      <name val="Calibri"/>
      <family val="2"/>
      <scheme val="minor"/>
    </font>
    <font>
      <sz val="10"/>
      <color rgb="FF3333FF"/>
      <name val="Calibri"/>
      <family val="2"/>
      <scheme val="minor"/>
    </font>
    <font>
      <sz val="12"/>
      <name val="Calibri"/>
      <family val="2"/>
      <scheme val="minor"/>
    </font>
    <font>
      <b/>
      <sz val="12"/>
      <name val="Calibri"/>
      <family val="2"/>
      <scheme val="minor"/>
    </font>
    <font>
      <sz val="10"/>
      <name val="Calibri"/>
      <family val="2"/>
      <scheme val="minor"/>
    </font>
    <font>
      <b/>
      <sz val="10"/>
      <name val="Calibri"/>
      <family val="2"/>
      <scheme val="minor"/>
    </font>
    <font>
      <sz val="10"/>
      <color rgb="FF0000FF"/>
      <name val="Calibri"/>
      <family val="2"/>
      <scheme val="minor"/>
    </font>
    <font>
      <i/>
      <sz val="10"/>
      <name val="Calibri"/>
      <family val="2"/>
      <scheme val="minor"/>
    </font>
    <font>
      <vertAlign val="subscript"/>
      <sz val="1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sz val="10"/>
      <color rgb="FF000000"/>
      <name val="Calibri"/>
      <family val="2"/>
      <scheme val="minor"/>
    </font>
    <font>
      <sz val="8"/>
      <name val="Calibri"/>
      <family val="2"/>
      <scheme val="minor"/>
    </font>
    <font>
      <b/>
      <sz val="10"/>
      <color theme="1"/>
      <name val="Calibri"/>
      <family val="2"/>
      <scheme val="minor"/>
    </font>
    <font>
      <b/>
      <i/>
      <sz val="10"/>
      <color indexed="8"/>
      <name val="Calibri"/>
      <family val="2"/>
      <scheme val="minor"/>
    </font>
    <font>
      <b/>
      <sz val="10"/>
      <color indexed="8"/>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ont>
    <font>
      <sz val="10"/>
      <name val="Arial"/>
    </font>
  </fonts>
  <fills count="4">
    <fill>
      <patternFill patternType="none"/>
    </fill>
    <fill>
      <patternFill patternType="gray125"/>
    </fill>
    <fill>
      <patternFill patternType="solid">
        <fgColor theme="5" tint="0.79998168889431442"/>
        <bgColor indexed="64"/>
      </patternFill>
    </fill>
    <fill>
      <patternFill patternType="solid">
        <fgColor theme="3" tint="0.59999389629810485"/>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1"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 fillId="0" borderId="0"/>
    <xf numFmtId="0" fontId="3" fillId="0" borderId="0"/>
    <xf numFmtId="0" fontId="1" fillId="0" borderId="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8" fillId="0" borderId="0" applyNumberFormat="0" applyFill="0" applyBorder="0" applyAlignment="0" applyProtection="0"/>
    <xf numFmtId="0" fontId="29" fillId="0" borderId="0"/>
  </cellStyleXfs>
  <cellXfs count="157">
    <xf numFmtId="0" fontId="0" fillId="0" borderId="0" xfId="0"/>
    <xf numFmtId="0" fontId="4" fillId="0" borderId="0" xfId="0" applyFont="1"/>
    <xf numFmtId="0" fontId="7" fillId="0" borderId="0" xfId="0" applyFont="1"/>
    <xf numFmtId="0" fontId="7" fillId="2" borderId="0" xfId="0" applyFont="1" applyFill="1"/>
    <xf numFmtId="0" fontId="8" fillId="0" borderId="0" xfId="0" applyFont="1"/>
    <xf numFmtId="0" fontId="7" fillId="0" borderId="0" xfId="0" applyFont="1" applyAlignment="1">
      <alignment horizontal="center"/>
    </xf>
    <xf numFmtId="165" fontId="7" fillId="3" borderId="9" xfId="0" applyNumberFormat="1" applyFont="1" applyFill="1" applyBorder="1"/>
    <xf numFmtId="0" fontId="7" fillId="3" borderId="9" xfId="0" applyFont="1" applyFill="1" applyBorder="1"/>
    <xf numFmtId="0" fontId="9" fillId="0" borderId="0" xfId="1" applyFont="1"/>
    <xf numFmtId="0" fontId="11" fillId="0" borderId="0" xfId="1" applyFont="1"/>
    <xf numFmtId="0" fontId="11" fillId="0" borderId="2" xfId="1" applyFont="1" applyBorder="1" applyAlignment="1">
      <alignment horizontal="center"/>
    </xf>
    <xf numFmtId="0" fontId="11" fillId="0" borderId="0" xfId="1" applyFont="1" applyAlignment="1">
      <alignment horizontal="right"/>
    </xf>
    <xf numFmtId="0" fontId="12" fillId="0" borderId="0" xfId="1" applyFont="1" applyAlignment="1">
      <alignment horizontal="left"/>
    </xf>
    <xf numFmtId="0" fontId="11" fillId="0" borderId="0" xfId="1" applyFont="1" applyAlignment="1"/>
    <xf numFmtId="0" fontId="11" fillId="0" borderId="0" xfId="1" applyFont="1" applyAlignment="1">
      <alignment horizontal="center"/>
    </xf>
    <xf numFmtId="0" fontId="12" fillId="0" borderId="0" xfId="1" applyFont="1" applyAlignment="1">
      <alignment horizontal="right"/>
    </xf>
    <xf numFmtId="0" fontId="9" fillId="0" borderId="0" xfId="1" applyFont="1" applyProtection="1">
      <protection locked="0"/>
    </xf>
    <xf numFmtId="0" fontId="12" fillId="0" borderId="0" xfId="1" applyFont="1"/>
    <xf numFmtId="2" fontId="11" fillId="0" borderId="4" xfId="1" applyNumberFormat="1" applyFont="1" applyBorder="1"/>
    <xf numFmtId="2" fontId="11" fillId="0" borderId="5" xfId="1" applyNumberFormat="1" applyFont="1" applyBorder="1"/>
    <xf numFmtId="1" fontId="12" fillId="0" borderId="0" xfId="1" applyNumberFormat="1" applyFont="1"/>
    <xf numFmtId="0" fontId="11" fillId="0" borderId="0" xfId="1" applyFont="1" applyProtection="1">
      <protection locked="0"/>
    </xf>
    <xf numFmtId="2" fontId="11" fillId="0" borderId="6" xfId="1" applyNumberFormat="1" applyFont="1" applyBorder="1"/>
    <xf numFmtId="2" fontId="11" fillId="0" borderId="3" xfId="1" applyNumberFormat="1" applyFont="1" applyBorder="1"/>
    <xf numFmtId="2" fontId="12" fillId="0" borderId="0" xfId="1" applyNumberFormat="1" applyFont="1"/>
    <xf numFmtId="0" fontId="11" fillId="0" borderId="0" xfId="1" applyFont="1" applyAlignment="1" applyProtection="1">
      <alignment horizontal="right"/>
      <protection locked="0"/>
    </xf>
    <xf numFmtId="2" fontId="11" fillId="0" borderId="7" xfId="1" applyNumberFormat="1" applyFont="1" applyBorder="1"/>
    <xf numFmtId="2" fontId="11" fillId="0" borderId="8" xfId="1" applyNumberFormat="1" applyFont="1" applyBorder="1"/>
    <xf numFmtId="2" fontId="11" fillId="0" borderId="0" xfId="1" applyNumberFormat="1" applyFont="1"/>
    <xf numFmtId="0" fontId="11" fillId="0" borderId="0" xfId="1" applyFont="1" applyBorder="1" applyProtection="1">
      <protection locked="0"/>
    </xf>
    <xf numFmtId="0" fontId="12" fillId="0" borderId="0" xfId="1" applyFont="1" applyAlignment="1">
      <alignment horizontal="center"/>
    </xf>
    <xf numFmtId="2" fontId="11" fillId="0" borderId="0" xfId="1" applyNumberFormat="1" applyFont="1" applyBorder="1"/>
    <xf numFmtId="0" fontId="11" fillId="0" borderId="0" xfId="1" applyFont="1" applyBorder="1" applyAlignment="1" applyProtection="1">
      <alignment horizontal="center"/>
      <protection locked="0"/>
    </xf>
    <xf numFmtId="166" fontId="11" fillId="0" borderId="0" xfId="1" applyNumberFormat="1" applyFont="1" applyBorder="1" applyAlignment="1" applyProtection="1">
      <alignment horizontal="right"/>
      <protection locked="0"/>
    </xf>
    <xf numFmtId="0" fontId="11" fillId="0" borderId="3" xfId="1" applyFont="1" applyBorder="1" applyAlignment="1">
      <alignment horizontal="center"/>
    </xf>
    <xf numFmtId="0" fontId="11" fillId="0" borderId="0" xfId="1" applyFont="1" applyBorder="1" applyAlignment="1">
      <alignment horizontal="right"/>
    </xf>
    <xf numFmtId="0" fontId="11" fillId="0" borderId="0" xfId="1" applyFont="1" applyBorder="1"/>
    <xf numFmtId="0" fontId="12" fillId="0" borderId="0" xfId="1" applyFont="1" applyBorder="1" applyAlignment="1" applyProtection="1">
      <alignment horizontal="center"/>
      <protection locked="0"/>
    </xf>
    <xf numFmtId="165" fontId="11" fillId="0" borderId="0" xfId="1" applyNumberFormat="1" applyFont="1"/>
    <xf numFmtId="166" fontId="11" fillId="0" borderId="0" xfId="1" applyNumberFormat="1" applyFont="1"/>
    <xf numFmtId="0" fontId="11" fillId="0" borderId="2" xfId="1" applyFont="1" applyBorder="1"/>
    <xf numFmtId="1" fontId="11" fillId="0" borderId="2" xfId="1" applyNumberFormat="1" applyFont="1" applyBorder="1" applyAlignment="1">
      <alignment horizontal="center"/>
    </xf>
    <xf numFmtId="0" fontId="11" fillId="0" borderId="0" xfId="1" applyFont="1" applyAlignment="1" applyProtection="1">
      <alignment horizontal="center"/>
      <protection locked="0"/>
    </xf>
    <xf numFmtId="0" fontId="11" fillId="0" borderId="0" xfId="1" applyFont="1" applyFill="1" applyBorder="1" applyAlignment="1">
      <alignment horizontal="center"/>
    </xf>
    <xf numFmtId="165" fontId="13" fillId="0" borderId="0" xfId="1" applyNumberFormat="1" applyFont="1" applyBorder="1" applyAlignment="1" applyProtection="1">
      <alignment horizontal="center"/>
      <protection locked="0"/>
    </xf>
    <xf numFmtId="0" fontId="13" fillId="0" borderId="0" xfId="1" applyFont="1" applyBorder="1" applyAlignment="1" applyProtection="1">
      <alignment horizontal="center"/>
      <protection locked="0"/>
    </xf>
    <xf numFmtId="164" fontId="11" fillId="0" borderId="0" xfId="1" applyNumberFormat="1" applyFont="1" applyBorder="1" applyAlignment="1" applyProtection="1">
      <alignment horizontal="center"/>
      <protection locked="0"/>
    </xf>
    <xf numFmtId="164" fontId="11" fillId="0" borderId="0" xfId="1" applyNumberFormat="1" applyFont="1" applyAlignment="1">
      <alignment horizontal="center"/>
    </xf>
    <xf numFmtId="1" fontId="11" fillId="0" borderId="0" xfId="1" applyNumberFormat="1" applyFont="1" applyAlignment="1">
      <alignment horizontal="center"/>
    </xf>
    <xf numFmtId="165" fontId="11" fillId="0" borderId="0" xfId="1" applyNumberFormat="1" applyFont="1" applyAlignment="1">
      <alignment horizontal="center"/>
    </xf>
    <xf numFmtId="164" fontId="11" fillId="0" borderId="0" xfId="1" applyNumberFormat="1" applyFont="1"/>
    <xf numFmtId="1" fontId="11" fillId="0" borderId="0" xfId="1" applyNumberFormat="1" applyFont="1"/>
    <xf numFmtId="2" fontId="11" fillId="0" borderId="0" xfId="1" applyNumberFormat="1" applyFont="1" applyAlignment="1">
      <alignment horizontal="center"/>
    </xf>
    <xf numFmtId="0" fontId="11" fillId="0" borderId="0" xfId="1" applyFont="1" applyBorder="1" applyAlignment="1" applyProtection="1">
      <alignment horizontal="right"/>
      <protection locked="0"/>
    </xf>
    <xf numFmtId="0" fontId="13" fillId="0" borderId="0" xfId="1" applyFont="1" applyBorder="1" applyAlignment="1" applyProtection="1">
      <alignment horizontal="right"/>
      <protection locked="0"/>
    </xf>
    <xf numFmtId="166" fontId="11" fillId="0" borderId="0" xfId="1" applyNumberFormat="1" applyFont="1" applyBorder="1" applyProtection="1">
      <protection locked="0"/>
    </xf>
    <xf numFmtId="165" fontId="11" fillId="0" borderId="0" xfId="1" applyNumberFormat="1" applyFont="1" applyBorder="1" applyProtection="1">
      <protection locked="0"/>
    </xf>
    <xf numFmtId="0" fontId="12" fillId="0" borderId="0" xfId="1" applyFont="1" applyBorder="1" applyAlignment="1">
      <alignment horizontal="left"/>
    </xf>
    <xf numFmtId="0" fontId="11" fillId="0" borderId="0" xfId="1" applyFont="1" applyBorder="1" applyAlignment="1">
      <alignment horizontal="center"/>
    </xf>
    <xf numFmtId="0" fontId="12" fillId="0" borderId="0" xfId="0" applyFont="1" applyFill="1" applyBorder="1" applyAlignment="1" applyProtection="1">
      <protection locked="0"/>
    </xf>
    <xf numFmtId="0" fontId="14" fillId="0" borderId="0" xfId="0" applyFont="1" applyAlignment="1">
      <alignment horizontal="center"/>
    </xf>
    <xf numFmtId="0" fontId="12" fillId="0" borderId="0" xfId="0" applyFont="1" applyProtection="1">
      <protection locked="0"/>
    </xf>
    <xf numFmtId="0" fontId="12" fillId="0" borderId="0" xfId="0" applyFont="1" applyAlignment="1" applyProtection="1">
      <alignment horizontal="left" vertical="center"/>
      <protection locked="0"/>
    </xf>
    <xf numFmtId="164" fontId="7" fillId="0" borderId="0" xfId="0" applyNumberFormat="1" applyFont="1" applyBorder="1" applyAlignment="1">
      <alignment horizontal="center"/>
    </xf>
    <xf numFmtId="1" fontId="12" fillId="0" borderId="0" xfId="1" applyNumberFormat="1" applyFont="1" applyAlignment="1">
      <alignment horizontal="center"/>
    </xf>
    <xf numFmtId="164" fontId="11" fillId="0" borderId="0" xfId="1" applyNumberFormat="1" applyFont="1" applyBorder="1" applyAlignment="1" applyProtection="1">
      <alignment horizontal="right"/>
      <protection locked="0"/>
    </xf>
    <xf numFmtId="165" fontId="11" fillId="0" borderId="0" xfId="1" applyNumberFormat="1" applyFont="1" applyBorder="1"/>
    <xf numFmtId="165" fontId="11" fillId="0" borderId="0" xfId="1" applyNumberFormat="1" applyFont="1" applyBorder="1" applyAlignment="1">
      <alignment horizontal="right"/>
    </xf>
    <xf numFmtId="164" fontId="11" fillId="0" borderId="0" xfId="1" applyNumberFormat="1" applyFont="1" applyProtection="1">
      <protection locked="0"/>
    </xf>
    <xf numFmtId="166" fontId="11" fillId="0" borderId="0" xfId="1" applyNumberFormat="1" applyFont="1" applyProtection="1">
      <protection locked="0"/>
    </xf>
    <xf numFmtId="165" fontId="11" fillId="0" borderId="0" xfId="1" applyNumberFormat="1" applyFont="1" applyProtection="1">
      <protection locked="0"/>
    </xf>
    <xf numFmtId="164" fontId="11" fillId="0" borderId="0" xfId="1" applyNumberFormat="1" applyFont="1" applyBorder="1" applyProtection="1">
      <protection locked="0"/>
    </xf>
    <xf numFmtId="164" fontId="7" fillId="0" borderId="0" xfId="0" applyNumberFormat="1" applyFont="1" applyAlignment="1">
      <alignment horizontal="center"/>
    </xf>
    <xf numFmtId="2" fontId="14" fillId="0" borderId="0" xfId="1" applyNumberFormat="1" applyFont="1"/>
    <xf numFmtId="1" fontId="11" fillId="0" borderId="0" xfId="1" applyNumberFormat="1" applyFont="1" applyBorder="1"/>
    <xf numFmtId="165" fontId="12" fillId="0" borderId="0" xfId="1" applyNumberFormat="1" applyFont="1" applyBorder="1" applyAlignment="1" applyProtection="1">
      <alignment horizontal="center"/>
      <protection locked="0"/>
    </xf>
    <xf numFmtId="165" fontId="11" fillId="0" borderId="0" xfId="0" applyNumberFormat="1" applyFont="1" applyAlignment="1" applyProtection="1">
      <alignment horizontal="center"/>
    </xf>
    <xf numFmtId="2" fontId="11" fillId="0" borderId="0" xfId="1" applyNumberFormat="1" applyFont="1" applyBorder="1" applyAlignment="1" applyProtection="1">
      <alignment horizontal="right"/>
      <protection locked="0"/>
    </xf>
    <xf numFmtId="165" fontId="11" fillId="0" borderId="0" xfId="1" applyNumberFormat="1" applyFont="1" applyBorder="1" applyAlignment="1" applyProtection="1">
      <alignment horizontal="center"/>
      <protection locked="0"/>
    </xf>
    <xf numFmtId="2" fontId="11" fillId="0" borderId="0" xfId="1" applyNumberFormat="1" applyFont="1" applyAlignment="1">
      <alignment horizontal="left"/>
    </xf>
    <xf numFmtId="1" fontId="11" fillId="0" borderId="0" xfId="1" applyNumberFormat="1" applyFont="1" applyProtection="1">
      <protection locked="0"/>
    </xf>
    <xf numFmtId="0" fontId="11" fillId="0" borderId="0" xfId="6" applyFont="1" applyProtection="1">
      <protection locked="0"/>
    </xf>
    <xf numFmtId="0" fontId="11" fillId="0" borderId="0" xfId="6" applyFont="1" applyAlignment="1" applyProtection="1">
      <alignment horizontal="right"/>
      <protection locked="0"/>
    </xf>
    <xf numFmtId="0" fontId="16" fillId="0" borderId="0" xfId="6" applyFont="1" applyProtection="1">
      <protection locked="0"/>
    </xf>
    <xf numFmtId="0" fontId="16" fillId="0" borderId="0" xfId="6" applyFont="1" applyAlignment="1" applyProtection="1">
      <alignment horizontal="left"/>
      <protection locked="0"/>
    </xf>
    <xf numFmtId="0" fontId="11" fillId="0" borderId="0" xfId="6" applyFont="1"/>
    <xf numFmtId="0" fontId="11" fillId="0" borderId="1" xfId="6" applyFont="1" applyBorder="1" applyAlignment="1">
      <alignment horizontal="center"/>
    </xf>
    <xf numFmtId="0" fontId="11" fillId="0" borderId="0" xfId="6" applyFont="1" applyAlignment="1">
      <alignment horizontal="right"/>
    </xf>
    <xf numFmtId="0" fontId="12" fillId="0" borderId="0" xfId="6" applyFont="1" applyAlignment="1">
      <alignment horizontal="left"/>
    </xf>
    <xf numFmtId="0" fontId="11" fillId="0" borderId="2" xfId="6" applyFont="1" applyBorder="1" applyAlignment="1">
      <alignment horizontal="center"/>
    </xf>
    <xf numFmtId="14" fontId="16" fillId="0" borderId="0" xfId="6" quotePrefix="1" applyNumberFormat="1" applyFont="1" applyProtection="1">
      <protection locked="0"/>
    </xf>
    <xf numFmtId="0" fontId="11" fillId="0" borderId="2" xfId="8" applyFont="1" applyBorder="1" applyAlignment="1">
      <alignment horizontal="center"/>
    </xf>
    <xf numFmtId="1" fontId="11" fillId="0" borderId="2" xfId="8" applyNumberFormat="1" applyFont="1" applyBorder="1" applyAlignment="1">
      <alignment horizontal="center"/>
    </xf>
    <xf numFmtId="0" fontId="17" fillId="0" borderId="0" xfId="6" applyFont="1" applyAlignment="1" applyProtection="1">
      <alignment horizontal="left"/>
      <protection locked="0"/>
    </xf>
    <xf numFmtId="0" fontId="11" fillId="0" borderId="0" xfId="8" applyFont="1"/>
    <xf numFmtId="0" fontId="12" fillId="0" borderId="0" xfId="6" applyFont="1"/>
    <xf numFmtId="0" fontId="12" fillId="0" borderId="0" xfId="6" quotePrefix="1" applyFont="1" applyAlignment="1">
      <alignment vertical="center"/>
    </xf>
    <xf numFmtId="0" fontId="12" fillId="0" borderId="0" xfId="6" applyFont="1" applyAlignment="1">
      <alignment vertical="center"/>
    </xf>
    <xf numFmtId="0" fontId="11" fillId="0" borderId="0" xfId="6" applyFont="1" applyAlignment="1">
      <alignment horizontal="center"/>
    </xf>
    <xf numFmtId="0" fontId="12" fillId="0" borderId="0" xfId="6" applyFont="1" applyAlignment="1">
      <alignment horizontal="right"/>
    </xf>
    <xf numFmtId="0" fontId="9" fillId="0" borderId="0" xfId="6" applyFont="1"/>
    <xf numFmtId="0" fontId="10" fillId="0" borderId="0" xfId="6" applyFont="1"/>
    <xf numFmtId="0" fontId="18" fillId="0" borderId="0" xfId="6" applyFont="1"/>
    <xf numFmtId="0" fontId="11" fillId="0" borderId="0" xfId="6" applyFont="1" applyBorder="1" applyAlignment="1"/>
    <xf numFmtId="0" fontId="18" fillId="0" borderId="0" xfId="6" applyFont="1" applyBorder="1" applyAlignment="1"/>
    <xf numFmtId="165" fontId="11" fillId="0" borderId="0" xfId="1" applyNumberFormat="1" applyFont="1" applyAlignment="1">
      <alignment horizontal="right"/>
    </xf>
    <xf numFmtId="0" fontId="11" fillId="0" borderId="0" xfId="1" applyFont="1" applyAlignment="1" applyProtection="1">
      <protection locked="0"/>
    </xf>
    <xf numFmtId="0" fontId="13" fillId="0" borderId="0" xfId="1" applyFont="1" applyAlignment="1" applyProtection="1">
      <protection locked="0"/>
    </xf>
    <xf numFmtId="0" fontId="13" fillId="0" borderId="0" xfId="1" applyFont="1" applyAlignment="1"/>
    <xf numFmtId="166" fontId="11" fillId="0" borderId="0" xfId="1" applyNumberFormat="1" applyFont="1" applyBorder="1" applyAlignment="1" applyProtection="1">
      <protection locked="0"/>
    </xf>
    <xf numFmtId="2" fontId="12" fillId="0" borderId="0" xfId="1" applyNumberFormat="1" applyFont="1" applyAlignment="1" applyProtection="1">
      <protection locked="0"/>
    </xf>
    <xf numFmtId="0" fontId="14" fillId="0" borderId="0" xfId="1" applyFont="1" applyAlignment="1" applyProtection="1">
      <alignment horizontal="right"/>
      <protection locked="0"/>
    </xf>
    <xf numFmtId="0" fontId="11" fillId="0" borderId="4" xfId="6" applyFont="1" applyBorder="1" applyAlignment="1">
      <alignment horizontal="center"/>
    </xf>
    <xf numFmtId="0" fontId="11" fillId="0" borderId="1" xfId="6" applyFont="1" applyBorder="1"/>
    <xf numFmtId="0" fontId="11" fillId="0" borderId="6" xfId="6" applyFont="1" applyBorder="1" applyAlignment="1">
      <alignment horizontal="center"/>
    </xf>
    <xf numFmtId="0" fontId="11" fillId="0" borderId="2" xfId="6" applyFont="1" applyBorder="1"/>
    <xf numFmtId="1" fontId="11" fillId="0" borderId="6" xfId="8" applyNumberFormat="1" applyFont="1" applyBorder="1" applyAlignment="1">
      <alignment horizontal="center"/>
    </xf>
    <xf numFmtId="0" fontId="11" fillId="0" borderId="2" xfId="0" applyFont="1" applyBorder="1" applyProtection="1"/>
    <xf numFmtId="0" fontId="11" fillId="0" borderId="0" xfId="0" applyFont="1" applyBorder="1" applyProtection="1"/>
    <xf numFmtId="0" fontId="21" fillId="0" borderId="0" xfId="0" applyFont="1" applyBorder="1" applyProtection="1"/>
    <xf numFmtId="0" fontId="11" fillId="0" borderId="2" xfId="0" applyFont="1" applyBorder="1" applyAlignment="1" applyProtection="1"/>
    <xf numFmtId="0" fontId="11" fillId="0" borderId="0" xfId="0" applyFont="1" applyBorder="1" applyAlignment="1" applyProtection="1"/>
    <xf numFmtId="0" fontId="21" fillId="0" borderId="0" xfId="0" applyFont="1" applyBorder="1" applyAlignment="1" applyProtection="1"/>
    <xf numFmtId="0" fontId="11" fillId="0" borderId="0" xfId="0" applyFont="1" applyBorder="1" applyProtection="1">
      <protection locked="0"/>
    </xf>
    <xf numFmtId="0" fontId="11" fillId="0" borderId="0" xfId="0" applyFont="1" applyProtection="1"/>
    <xf numFmtId="0" fontId="21" fillId="0" borderId="0" xfId="0" applyFont="1" applyProtection="1"/>
    <xf numFmtId="0" fontId="12" fillId="0" borderId="0" xfId="1" applyFont="1" applyProtection="1">
      <protection locked="0"/>
    </xf>
    <xf numFmtId="0" fontId="22" fillId="0" borderId="0" xfId="0" applyFont="1"/>
    <xf numFmtId="0" fontId="11" fillId="0" borderId="0" xfId="0" applyFont="1" applyAlignment="1">
      <alignment horizontal="center"/>
    </xf>
    <xf numFmtId="1" fontId="12" fillId="0" borderId="0" xfId="0" applyNumberFormat="1" applyFont="1" applyBorder="1" applyAlignment="1" applyProtection="1">
      <alignment horizontal="right"/>
      <protection locked="0"/>
    </xf>
    <xf numFmtId="0" fontId="12" fillId="0" borderId="0" xfId="0" applyFont="1" applyAlignment="1">
      <alignment horizontal="center"/>
    </xf>
    <xf numFmtId="0" fontId="12" fillId="0" borderId="0" xfId="0" applyFont="1" applyBorder="1" applyProtection="1">
      <protection locked="0"/>
    </xf>
    <xf numFmtId="0" fontId="25" fillId="0" borderId="0" xfId="0" applyFont="1" applyAlignment="1">
      <alignment horizontal="center"/>
    </xf>
    <xf numFmtId="0" fontId="11" fillId="0" borderId="0" xfId="6" applyFont="1" applyBorder="1" applyAlignment="1">
      <alignment horizontal="center"/>
    </xf>
    <xf numFmtId="0" fontId="11" fillId="0" borderId="0" xfId="6" applyFont="1" applyBorder="1"/>
    <xf numFmtId="0" fontId="11" fillId="0" borderId="0" xfId="6" applyFont="1" applyBorder="1" applyAlignment="1">
      <alignment horizontal="right"/>
    </xf>
    <xf numFmtId="0" fontId="12" fillId="0" borderId="0" xfId="6" applyFont="1" applyBorder="1" applyAlignment="1">
      <alignment horizontal="left"/>
    </xf>
    <xf numFmtId="0" fontId="11" fillId="0" borderId="0" xfId="8" applyFont="1" applyBorder="1" applyAlignment="1">
      <alignment horizontal="center"/>
    </xf>
    <xf numFmtId="1" fontId="11" fillId="0" borderId="0" xfId="8" applyNumberFormat="1" applyFont="1" applyBorder="1" applyAlignment="1">
      <alignment horizontal="center"/>
    </xf>
    <xf numFmtId="0" fontId="9" fillId="0" borderId="0" xfId="6" applyFont="1" applyBorder="1" applyAlignment="1">
      <alignment horizontal="center"/>
    </xf>
    <xf numFmtId="0" fontId="9" fillId="0" borderId="0" xfId="6" applyFont="1" applyBorder="1"/>
    <xf numFmtId="164" fontId="11" fillId="0" borderId="0" xfId="8" applyNumberFormat="1" applyFont="1" applyBorder="1" applyAlignment="1">
      <alignment horizontal="center"/>
    </xf>
    <xf numFmtId="0" fontId="26" fillId="0" borderId="0" xfId="9" applyFont="1" applyBorder="1" applyAlignment="1" applyProtection="1">
      <alignment horizontal="center"/>
      <protection locked="0"/>
    </xf>
    <xf numFmtId="0" fontId="12" fillId="0" borderId="0" xfId="1" applyFont="1" applyBorder="1" applyProtection="1">
      <protection locked="0"/>
    </xf>
    <xf numFmtId="0" fontId="11" fillId="0" borderId="0" xfId="6" applyFont="1" applyBorder="1" applyAlignment="1">
      <alignment horizontal="left" vertical="top" wrapText="1"/>
    </xf>
    <xf numFmtId="0" fontId="19" fillId="0" borderId="0" xfId="10" applyBorder="1" applyAlignment="1" applyProtection="1">
      <alignment horizontal="center"/>
    </xf>
    <xf numFmtId="0" fontId="19" fillId="0" borderId="0" xfId="10" applyFont="1" applyBorder="1" applyAlignment="1" applyProtection="1">
      <alignment horizontal="center"/>
    </xf>
    <xf numFmtId="0" fontId="11" fillId="0" borderId="0" xfId="6" applyFont="1" applyBorder="1" applyAlignment="1">
      <alignment horizontal="left" vertical="top" wrapText="1"/>
    </xf>
    <xf numFmtId="0" fontId="11" fillId="0" borderId="0" xfId="6" applyFont="1" applyBorder="1" applyAlignment="1">
      <alignment horizontal="left" wrapText="1"/>
    </xf>
    <xf numFmtId="0" fontId="19" fillId="0" borderId="0" xfId="10" applyBorder="1" applyAlignment="1" applyProtection="1">
      <alignment horizontal="center"/>
    </xf>
    <xf numFmtId="0" fontId="11" fillId="0" borderId="0" xfId="1" applyFont="1" applyBorder="1" applyAlignment="1" applyProtection="1">
      <alignment horizontal="center" wrapText="1"/>
      <protection locked="0"/>
    </xf>
    <xf numFmtId="0" fontId="20" fillId="0" borderId="0" xfId="0" applyFont="1" applyAlignment="1">
      <alignment horizontal="left" vertical="top" wrapText="1"/>
    </xf>
    <xf numFmtId="0" fontId="11" fillId="0" borderId="0" xfId="1" applyFont="1" applyAlignment="1" applyProtection="1">
      <alignment horizontal="left" vertical="top" wrapText="1"/>
      <protection locked="0"/>
    </xf>
    <xf numFmtId="0" fontId="11" fillId="0" borderId="0" xfId="1" applyFont="1" applyAlignment="1" applyProtection="1">
      <alignment horizontal="left"/>
      <protection locked="0"/>
    </xf>
    <xf numFmtId="0" fontId="27" fillId="0" borderId="0" xfId="11" applyFont="1" applyBorder="1" applyAlignment="1" applyProtection="1">
      <alignment horizontal="center"/>
    </xf>
    <xf numFmtId="0" fontId="29" fillId="0" borderId="0" xfId="12"/>
    <xf numFmtId="0" fontId="28" fillId="0" borderId="0" xfId="11" applyBorder="1" applyAlignment="1">
      <alignment horizontal="center"/>
    </xf>
  </cellXfs>
  <cellStyles count="13">
    <cellStyle name="Comma0" xfId="2"/>
    <cellStyle name="Currency0" xfId="3"/>
    <cellStyle name="Date" xfId="4"/>
    <cellStyle name="Fixed" xfId="5"/>
    <cellStyle name="Hyperlink" xfId="9" builtinId="8"/>
    <cellStyle name="Hyperlink 2" xfId="10"/>
    <cellStyle name="Hyperlink 3" xfId="11"/>
    <cellStyle name="Normal" xfId="0" builtinId="0"/>
    <cellStyle name="Normal 2" xfId="1"/>
    <cellStyle name="Normal 2 2" xfId="6"/>
    <cellStyle name="Normal 3" xfId="7"/>
    <cellStyle name="Normal 4" xfId="8"/>
    <cellStyle name="Normal 5" xfId="1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472424908759376E-2"/>
          <c:y val="1.6982463213061887E-2"/>
          <c:w val="0.89688729275882784"/>
          <c:h val="0.93712150425492768"/>
        </c:manualLayout>
      </c:layout>
      <c:scatterChart>
        <c:scatterStyle val="lineMarker"/>
        <c:varyColors val="0"/>
        <c:ser>
          <c:idx val="0"/>
          <c:order val="0"/>
          <c:spPr>
            <a:ln w="19050">
              <a:solidFill>
                <a:srgbClr val="000000"/>
              </a:solidFill>
            </a:ln>
          </c:spPr>
          <c:marker>
            <c:symbol val="none"/>
          </c:marker>
          <c:xVal>
            <c:numRef>
              <c:f>'Cross Section'!$X$13:$X$17</c:f>
              <c:numCache>
                <c:formatCode>0.00</c:formatCode>
                <c:ptCount val="5"/>
                <c:pt idx="0">
                  <c:v>3</c:v>
                </c:pt>
                <c:pt idx="1">
                  <c:v>0</c:v>
                </c:pt>
                <c:pt idx="2">
                  <c:v>-2.2204460492503131E-16</c:v>
                </c:pt>
                <c:pt idx="3">
                  <c:v>3</c:v>
                </c:pt>
                <c:pt idx="4">
                  <c:v>3</c:v>
                </c:pt>
              </c:numCache>
            </c:numRef>
          </c:xVal>
          <c:yVal>
            <c:numRef>
              <c:f>'Cross Section'!$Y$13:$Y$17</c:f>
              <c:numCache>
                <c:formatCode>0.00</c:formatCode>
                <c:ptCount val="5"/>
                <c:pt idx="0">
                  <c:v>0.25</c:v>
                </c:pt>
                <c:pt idx="1">
                  <c:v>0.25000000000000022</c:v>
                </c:pt>
                <c:pt idx="2">
                  <c:v>1.3877787807814457E-17</c:v>
                </c:pt>
                <c:pt idx="3">
                  <c:v>-2.2204460492503131E-16</c:v>
                </c:pt>
                <c:pt idx="4">
                  <c:v>0.25</c:v>
                </c:pt>
              </c:numCache>
            </c:numRef>
          </c:yVal>
          <c:smooth val="0"/>
          <c:extLst>
            <c:ext xmlns:c16="http://schemas.microsoft.com/office/drawing/2014/chart" uri="{C3380CC4-5D6E-409C-BE32-E72D297353CC}">
              <c16:uniqueId val="{00000000-EA53-4DF7-8AE9-D63011F1DA87}"/>
            </c:ext>
          </c:extLst>
        </c:ser>
        <c:ser>
          <c:idx val="1"/>
          <c:order val="1"/>
          <c:spPr>
            <a:ln w="19050">
              <a:solidFill>
                <a:srgbClr val="000000"/>
              </a:solidFill>
            </a:ln>
          </c:spPr>
          <c:marker>
            <c:symbol val="none"/>
          </c:marker>
          <c:xVal>
            <c:numRef>
              <c:f>'Cross Section'!$X$19:$X$23</c:f>
              <c:numCache>
                <c:formatCode>0.00</c:formatCode>
                <c:ptCount val="5"/>
                <c:pt idx="0">
                  <c:v>1.6875000000000002</c:v>
                </c:pt>
                <c:pt idx="1">
                  <c:v>1.3125000000000002</c:v>
                </c:pt>
                <c:pt idx="2">
                  <c:v>1.3124999999999998</c:v>
                </c:pt>
                <c:pt idx="3">
                  <c:v>1.6874999999999998</c:v>
                </c:pt>
                <c:pt idx="4">
                  <c:v>1.6875000000000002</c:v>
                </c:pt>
              </c:numCache>
            </c:numRef>
          </c:xVal>
          <c:yVal>
            <c:numRef>
              <c:f>'Cross Section'!$Y$19:$Y$23</c:f>
              <c:numCache>
                <c:formatCode>0.00</c:formatCode>
                <c:ptCount val="5"/>
                <c:pt idx="0">
                  <c:v>6.5</c:v>
                </c:pt>
                <c:pt idx="1">
                  <c:v>6.5</c:v>
                </c:pt>
                <c:pt idx="2">
                  <c:v>0.25</c:v>
                </c:pt>
                <c:pt idx="3">
                  <c:v>0.25</c:v>
                </c:pt>
                <c:pt idx="4">
                  <c:v>6.5</c:v>
                </c:pt>
              </c:numCache>
            </c:numRef>
          </c:yVal>
          <c:smooth val="0"/>
          <c:extLst>
            <c:ext xmlns:c16="http://schemas.microsoft.com/office/drawing/2014/chart" uri="{C3380CC4-5D6E-409C-BE32-E72D297353CC}">
              <c16:uniqueId val="{00000001-EA53-4DF7-8AE9-D63011F1DA87}"/>
            </c:ext>
          </c:extLst>
        </c:ser>
        <c:ser>
          <c:idx val="2"/>
          <c:order val="2"/>
          <c:spPr>
            <a:ln w="19050">
              <a:solidFill>
                <a:srgbClr val="000000"/>
              </a:solidFill>
            </a:ln>
          </c:spPr>
          <c:marker>
            <c:symbol val="none"/>
          </c:marker>
          <c:xVal>
            <c:numRef>
              <c:f>'Cross Section'!$X$25:$X$29</c:f>
              <c:numCache>
                <c:formatCode>0.00</c:formatCode>
                <c:ptCount val="5"/>
                <c:pt idx="0">
                  <c:v>2.9165363587957875</c:v>
                </c:pt>
                <c:pt idx="1">
                  <c:v>1.8758879928582495E-2</c:v>
                </c:pt>
                <c:pt idx="2">
                  <c:v>8.3463641204212458E-2</c:v>
                </c:pt>
                <c:pt idx="3">
                  <c:v>2.9812411200714175</c:v>
                </c:pt>
                <c:pt idx="4">
                  <c:v>2.9165363587957875</c:v>
                </c:pt>
              </c:numCache>
            </c:numRef>
          </c:xVal>
          <c:yVal>
            <c:numRef>
              <c:f>'Cross Section'!$Y$25:$Y$29</c:f>
              <c:numCache>
                <c:formatCode>0.00</c:formatCode>
                <c:ptCount val="5"/>
                <c:pt idx="0">
                  <c:v>7.1339692959399148</c:v>
                </c:pt>
                <c:pt idx="1">
                  <c:v>6.3575121606323526</c:v>
                </c:pt>
                <c:pt idx="2">
                  <c:v>6.1160307040600852</c:v>
                </c:pt>
                <c:pt idx="3">
                  <c:v>6.8924878393676474</c:v>
                </c:pt>
                <c:pt idx="4">
                  <c:v>7.1339692959399148</c:v>
                </c:pt>
              </c:numCache>
            </c:numRef>
          </c:yVal>
          <c:smooth val="0"/>
          <c:extLst>
            <c:ext xmlns:c16="http://schemas.microsoft.com/office/drawing/2014/chart" uri="{C3380CC4-5D6E-409C-BE32-E72D297353CC}">
              <c16:uniqueId val="{00000002-EA53-4DF7-8AE9-D63011F1DA87}"/>
            </c:ext>
          </c:extLst>
        </c:ser>
        <c:ser>
          <c:idx val="3"/>
          <c:order val="3"/>
          <c:spPr>
            <a:ln w="19050">
              <a:solidFill>
                <a:srgbClr val="000000"/>
              </a:solidFill>
            </a:ln>
          </c:spPr>
          <c:marker>
            <c:symbol val="none"/>
          </c:marker>
          <c:xVal>
            <c:numRef>
              <c:f>'Cross Section'!$AA$13:$AA$17</c:f>
              <c:numCache>
                <c:formatCode>0.00</c:formatCode>
                <c:ptCount val="5"/>
                <c:pt idx="0">
                  <c:v>0</c:v>
                </c:pt>
                <c:pt idx="1">
                  <c:v>0</c:v>
                </c:pt>
                <c:pt idx="2">
                  <c:v>0</c:v>
                </c:pt>
                <c:pt idx="3">
                  <c:v>0</c:v>
                </c:pt>
                <c:pt idx="4">
                  <c:v>0</c:v>
                </c:pt>
              </c:numCache>
            </c:numRef>
          </c:xVal>
          <c:yVal>
            <c:numRef>
              <c:f>'Cross Section'!$AB$13:$AB$17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3-EA53-4DF7-8AE9-D63011F1DA87}"/>
            </c:ext>
          </c:extLst>
        </c:ser>
        <c:ser>
          <c:idx val="4"/>
          <c:order val="4"/>
          <c:spPr>
            <a:ln w="19050">
              <a:solidFill>
                <a:srgbClr val="000000"/>
              </a:solidFill>
            </a:ln>
          </c:spPr>
          <c:marker>
            <c:symbol val="none"/>
          </c:marker>
          <c:xVal>
            <c:numRef>
              <c:f>'Cross Section'!$AA$19:$AA$23</c:f>
              <c:numCache>
                <c:formatCode>0.00</c:formatCode>
                <c:ptCount val="5"/>
                <c:pt idx="0">
                  <c:v>0</c:v>
                </c:pt>
                <c:pt idx="1">
                  <c:v>0</c:v>
                </c:pt>
                <c:pt idx="2">
                  <c:v>0</c:v>
                </c:pt>
                <c:pt idx="3">
                  <c:v>0</c:v>
                </c:pt>
                <c:pt idx="4">
                  <c:v>0</c:v>
                </c:pt>
              </c:numCache>
            </c:numRef>
          </c:xVal>
          <c:yVal>
            <c:numRef>
              <c:f>'Cross Section'!$AB$19:$AB$23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4-EA53-4DF7-8AE9-D63011F1DA87}"/>
            </c:ext>
          </c:extLst>
        </c:ser>
        <c:ser>
          <c:idx val="5"/>
          <c:order val="5"/>
          <c:spPr>
            <a:ln w="19050">
              <a:solidFill>
                <a:srgbClr val="000000"/>
              </a:solidFill>
            </a:ln>
          </c:spPr>
          <c:marker>
            <c:symbol val="none"/>
          </c:marker>
          <c:xVal>
            <c:numRef>
              <c:f>'Cross Section'!$AA$25:$AA$29</c:f>
              <c:numCache>
                <c:formatCode>0.00</c:formatCode>
                <c:ptCount val="5"/>
                <c:pt idx="0">
                  <c:v>0</c:v>
                </c:pt>
                <c:pt idx="1">
                  <c:v>0</c:v>
                </c:pt>
                <c:pt idx="2">
                  <c:v>0</c:v>
                </c:pt>
                <c:pt idx="3">
                  <c:v>0</c:v>
                </c:pt>
                <c:pt idx="4">
                  <c:v>0</c:v>
                </c:pt>
              </c:numCache>
            </c:numRef>
          </c:xVal>
          <c:yVal>
            <c:numRef>
              <c:f>'Cross Section'!$AB$25:$AB$29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5-EA53-4DF7-8AE9-D63011F1DA87}"/>
            </c:ext>
          </c:extLst>
        </c:ser>
        <c:ser>
          <c:idx val="6"/>
          <c:order val="6"/>
          <c:spPr>
            <a:ln w="19050">
              <a:solidFill>
                <a:srgbClr val="000000"/>
              </a:solidFill>
            </a:ln>
          </c:spPr>
          <c:marker>
            <c:symbol val="none"/>
          </c:marker>
          <c:xVal>
            <c:numRef>
              <c:f>'Cross Section'!$AD$19:$AD$23</c:f>
              <c:numCache>
                <c:formatCode>0.00</c:formatCode>
                <c:ptCount val="5"/>
                <c:pt idx="0">
                  <c:v>0</c:v>
                </c:pt>
                <c:pt idx="1">
                  <c:v>0</c:v>
                </c:pt>
                <c:pt idx="2">
                  <c:v>0</c:v>
                </c:pt>
                <c:pt idx="3">
                  <c:v>0</c:v>
                </c:pt>
                <c:pt idx="4">
                  <c:v>0</c:v>
                </c:pt>
              </c:numCache>
            </c:numRef>
          </c:xVal>
          <c:yVal>
            <c:numRef>
              <c:f>'Cross Section'!$AE$19:$AE$23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6-EA53-4DF7-8AE9-D63011F1DA87}"/>
            </c:ext>
          </c:extLst>
        </c:ser>
        <c:ser>
          <c:idx val="7"/>
          <c:order val="7"/>
          <c:spPr>
            <a:ln w="19050">
              <a:solidFill>
                <a:srgbClr val="000000"/>
              </a:solidFill>
            </a:ln>
          </c:spPr>
          <c:marker>
            <c:symbol val="none"/>
          </c:marker>
          <c:xVal>
            <c:numRef>
              <c:f>'Cross Section'!$AD$25:$AD$29</c:f>
              <c:numCache>
                <c:formatCode>0.00</c:formatCode>
                <c:ptCount val="5"/>
                <c:pt idx="0">
                  <c:v>0</c:v>
                </c:pt>
                <c:pt idx="1">
                  <c:v>0</c:v>
                </c:pt>
                <c:pt idx="2">
                  <c:v>0</c:v>
                </c:pt>
                <c:pt idx="3">
                  <c:v>0</c:v>
                </c:pt>
                <c:pt idx="4">
                  <c:v>0</c:v>
                </c:pt>
              </c:numCache>
            </c:numRef>
          </c:xVal>
          <c:yVal>
            <c:numRef>
              <c:f>'Cross Section'!$AE$25:$AE$29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7-EA53-4DF7-8AE9-D63011F1DA87}"/>
            </c:ext>
          </c:extLst>
        </c:ser>
        <c:ser>
          <c:idx val="8"/>
          <c:order val="8"/>
          <c:spPr>
            <a:ln w="19050">
              <a:solidFill>
                <a:srgbClr val="000000"/>
              </a:solidFill>
            </a:ln>
          </c:spPr>
          <c:marker>
            <c:symbol val="none"/>
          </c:marker>
          <c:xVal>
            <c:numRef>
              <c:f>'Cross Section'!$AD$13:$AD$17</c:f>
              <c:numCache>
                <c:formatCode>0.00</c:formatCode>
                <c:ptCount val="5"/>
                <c:pt idx="0">
                  <c:v>0</c:v>
                </c:pt>
                <c:pt idx="1">
                  <c:v>0</c:v>
                </c:pt>
                <c:pt idx="2">
                  <c:v>0</c:v>
                </c:pt>
                <c:pt idx="3">
                  <c:v>0</c:v>
                </c:pt>
                <c:pt idx="4">
                  <c:v>0</c:v>
                </c:pt>
              </c:numCache>
            </c:numRef>
          </c:xVal>
          <c:yVal>
            <c:numRef>
              <c:f>'Cross Section'!$AE$13:$AE$17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8-EA53-4DF7-8AE9-D63011F1DA87}"/>
            </c:ext>
          </c:extLst>
        </c:ser>
        <c:ser>
          <c:idx val="9"/>
          <c:order val="9"/>
          <c:spPr>
            <a:ln w="9525">
              <a:solidFill>
                <a:schemeClr val="tx1"/>
              </a:solidFill>
              <a:prstDash val="lgDashDot"/>
            </a:ln>
          </c:spPr>
          <c:marker>
            <c:symbol val="none"/>
          </c:marker>
          <c:xVal>
            <c:numRef>
              <c:f>'Cross Section'!$AG$38:$AG$38</c:f>
              <c:numCache>
                <c:formatCode>0.0000</c:formatCode>
                <c:ptCount val="1"/>
              </c:numCache>
            </c:numRef>
          </c:xVal>
          <c:yVal>
            <c:numRef>
              <c:f>'Cross Section'!$AF$38:$AF$38</c:f>
              <c:numCache>
                <c:formatCode>0.000</c:formatCode>
                <c:ptCount val="1"/>
              </c:numCache>
            </c:numRef>
          </c:yVal>
          <c:smooth val="0"/>
          <c:extLst>
            <c:ext xmlns:c16="http://schemas.microsoft.com/office/drawing/2014/chart" uri="{C3380CC4-5D6E-409C-BE32-E72D297353CC}">
              <c16:uniqueId val="{00000009-EA53-4DF7-8AE9-D63011F1DA87}"/>
            </c:ext>
          </c:extLst>
        </c:ser>
        <c:ser>
          <c:idx val="10"/>
          <c:order val="10"/>
          <c:spPr>
            <a:ln w="9525">
              <a:solidFill>
                <a:schemeClr val="tx1"/>
              </a:solidFill>
              <a:prstDash val="lgDashDot"/>
            </a:ln>
          </c:spPr>
          <c:marker>
            <c:symbol val="none"/>
          </c:marker>
          <c:xVal>
            <c:numRef>
              <c:f>'Cross Section'!$AI$38:$AI$38</c:f>
              <c:numCache>
                <c:formatCode>0.000</c:formatCode>
                <c:ptCount val="1"/>
              </c:numCache>
            </c:numRef>
          </c:xVal>
          <c:yVal>
            <c:numRef>
              <c:f>'Cross Section'!$AJ$38:$AJ$38</c:f>
              <c:numCache>
                <c:formatCode>0.000</c:formatCode>
                <c:ptCount val="1"/>
              </c:numCache>
            </c:numRef>
          </c:yVal>
          <c:smooth val="0"/>
          <c:extLst>
            <c:ext xmlns:c16="http://schemas.microsoft.com/office/drawing/2014/chart" uri="{C3380CC4-5D6E-409C-BE32-E72D297353CC}">
              <c16:uniqueId val="{0000000A-EA53-4DF7-8AE9-D63011F1DA87}"/>
            </c:ext>
          </c:extLst>
        </c:ser>
        <c:ser>
          <c:idx val="11"/>
          <c:order val="11"/>
          <c:spPr>
            <a:ln w="19050">
              <a:solidFill>
                <a:sysClr val="windowText" lastClr="000000"/>
              </a:solidFill>
            </a:ln>
          </c:spPr>
          <c:marker>
            <c:symbol val="none"/>
          </c:marker>
          <c:xVal>
            <c:numRef>
              <c:f>'Cross Section'!$AG$13:$AG$17</c:f>
              <c:numCache>
                <c:formatCode>0.00</c:formatCode>
                <c:ptCount val="5"/>
                <c:pt idx="0">
                  <c:v>0</c:v>
                </c:pt>
                <c:pt idx="1">
                  <c:v>0</c:v>
                </c:pt>
                <c:pt idx="2">
                  <c:v>0</c:v>
                </c:pt>
                <c:pt idx="3">
                  <c:v>0</c:v>
                </c:pt>
                <c:pt idx="4">
                  <c:v>0</c:v>
                </c:pt>
              </c:numCache>
            </c:numRef>
          </c:xVal>
          <c:yVal>
            <c:numRef>
              <c:f>'Cross Section'!$AH$13:$AH$17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B-EA53-4DF7-8AE9-D63011F1DA87}"/>
            </c:ext>
          </c:extLst>
        </c:ser>
        <c:ser>
          <c:idx val="12"/>
          <c:order val="12"/>
          <c:spPr>
            <a:ln w="19050">
              <a:solidFill>
                <a:sysClr val="windowText" lastClr="000000"/>
              </a:solidFill>
            </a:ln>
          </c:spPr>
          <c:marker>
            <c:symbol val="none"/>
          </c:marker>
          <c:xVal>
            <c:numRef>
              <c:f>'Cross Section'!$AG$19:$AG$23</c:f>
              <c:numCache>
                <c:formatCode>0.00</c:formatCode>
                <c:ptCount val="5"/>
                <c:pt idx="0">
                  <c:v>0</c:v>
                </c:pt>
                <c:pt idx="1">
                  <c:v>0</c:v>
                </c:pt>
                <c:pt idx="2">
                  <c:v>0</c:v>
                </c:pt>
                <c:pt idx="3">
                  <c:v>0</c:v>
                </c:pt>
                <c:pt idx="4">
                  <c:v>0</c:v>
                </c:pt>
              </c:numCache>
            </c:numRef>
          </c:xVal>
          <c:yVal>
            <c:numRef>
              <c:f>'Cross Section'!$AH$19:$AH$23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C-EA53-4DF7-8AE9-D63011F1DA87}"/>
            </c:ext>
          </c:extLst>
        </c:ser>
        <c:ser>
          <c:idx val="13"/>
          <c:order val="13"/>
          <c:spPr>
            <a:ln w="19050">
              <a:solidFill>
                <a:sysClr val="windowText" lastClr="000000"/>
              </a:solidFill>
            </a:ln>
          </c:spPr>
          <c:marker>
            <c:symbol val="none"/>
          </c:marker>
          <c:xVal>
            <c:numRef>
              <c:f>'Cross Section'!$AG$25:$AG$29</c:f>
              <c:numCache>
                <c:formatCode>0.00</c:formatCode>
                <c:ptCount val="5"/>
                <c:pt idx="0">
                  <c:v>0</c:v>
                </c:pt>
                <c:pt idx="1">
                  <c:v>0</c:v>
                </c:pt>
                <c:pt idx="2">
                  <c:v>0</c:v>
                </c:pt>
                <c:pt idx="3">
                  <c:v>0</c:v>
                </c:pt>
                <c:pt idx="4">
                  <c:v>0</c:v>
                </c:pt>
              </c:numCache>
            </c:numRef>
          </c:xVal>
          <c:yVal>
            <c:numRef>
              <c:f>'Cross Section'!$AH$25:$AH$29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D-EA53-4DF7-8AE9-D63011F1DA87}"/>
            </c:ext>
          </c:extLst>
        </c:ser>
        <c:ser>
          <c:idx val="14"/>
          <c:order val="14"/>
          <c:spPr>
            <a:ln w="19050">
              <a:solidFill>
                <a:sysClr val="windowText" lastClr="000000"/>
              </a:solidFill>
            </a:ln>
          </c:spPr>
          <c:marker>
            <c:symbol val="none"/>
          </c:marker>
          <c:xVal>
            <c:numRef>
              <c:f>'Cross Section'!$AJ$13:$AJ$17</c:f>
              <c:numCache>
                <c:formatCode>0.00</c:formatCode>
                <c:ptCount val="5"/>
                <c:pt idx="0">
                  <c:v>0</c:v>
                </c:pt>
                <c:pt idx="1">
                  <c:v>0</c:v>
                </c:pt>
                <c:pt idx="2">
                  <c:v>0</c:v>
                </c:pt>
                <c:pt idx="3">
                  <c:v>0</c:v>
                </c:pt>
                <c:pt idx="4">
                  <c:v>0</c:v>
                </c:pt>
              </c:numCache>
            </c:numRef>
          </c:xVal>
          <c:yVal>
            <c:numRef>
              <c:f>'Cross Section'!$AK$13:$AK$17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E-EA53-4DF7-8AE9-D63011F1DA87}"/>
            </c:ext>
          </c:extLst>
        </c:ser>
        <c:ser>
          <c:idx val="15"/>
          <c:order val="15"/>
          <c:spPr>
            <a:ln w="19050">
              <a:solidFill>
                <a:sysClr val="windowText" lastClr="000000"/>
              </a:solidFill>
            </a:ln>
          </c:spPr>
          <c:marker>
            <c:symbol val="none"/>
          </c:marker>
          <c:xVal>
            <c:numRef>
              <c:f>'Cross Section'!$AJ$19:$AJ$23</c:f>
              <c:numCache>
                <c:formatCode>0.00</c:formatCode>
                <c:ptCount val="5"/>
                <c:pt idx="0">
                  <c:v>0</c:v>
                </c:pt>
                <c:pt idx="1">
                  <c:v>0</c:v>
                </c:pt>
                <c:pt idx="2">
                  <c:v>0</c:v>
                </c:pt>
                <c:pt idx="3">
                  <c:v>0</c:v>
                </c:pt>
                <c:pt idx="4">
                  <c:v>0</c:v>
                </c:pt>
              </c:numCache>
            </c:numRef>
          </c:xVal>
          <c:yVal>
            <c:numRef>
              <c:f>'Cross Section'!$AK$19:$AK$23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F-EA53-4DF7-8AE9-D63011F1DA87}"/>
            </c:ext>
          </c:extLst>
        </c:ser>
        <c:ser>
          <c:idx val="16"/>
          <c:order val="16"/>
          <c:spPr>
            <a:ln w="19050">
              <a:solidFill>
                <a:sysClr val="windowText" lastClr="000000"/>
              </a:solidFill>
            </a:ln>
          </c:spPr>
          <c:marker>
            <c:symbol val="none"/>
          </c:marker>
          <c:xVal>
            <c:numRef>
              <c:f>'Cross Section'!$AJ$25:$AJ$29</c:f>
              <c:numCache>
                <c:formatCode>0.00</c:formatCode>
                <c:ptCount val="5"/>
                <c:pt idx="0">
                  <c:v>0</c:v>
                </c:pt>
                <c:pt idx="1">
                  <c:v>0</c:v>
                </c:pt>
                <c:pt idx="2">
                  <c:v>0</c:v>
                </c:pt>
                <c:pt idx="3">
                  <c:v>0</c:v>
                </c:pt>
                <c:pt idx="4">
                  <c:v>0</c:v>
                </c:pt>
              </c:numCache>
            </c:numRef>
          </c:xVal>
          <c:yVal>
            <c:numRef>
              <c:f>'Cross Section'!$AK$25:$AK$29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0-EA53-4DF7-8AE9-D63011F1DA87}"/>
            </c:ext>
          </c:extLst>
        </c:ser>
        <c:ser>
          <c:idx val="17"/>
          <c:order val="17"/>
          <c:spPr>
            <a:ln w="19050">
              <a:solidFill>
                <a:schemeClr val="tx1"/>
              </a:solidFill>
            </a:ln>
          </c:spPr>
          <c:marker>
            <c:symbol val="none"/>
          </c:marker>
          <c:xVal>
            <c:numRef>
              <c:f>'Cross Section'!$AM$13:$AM$17</c:f>
              <c:numCache>
                <c:formatCode>0.00</c:formatCode>
                <c:ptCount val="5"/>
                <c:pt idx="0">
                  <c:v>0</c:v>
                </c:pt>
                <c:pt idx="1">
                  <c:v>0</c:v>
                </c:pt>
                <c:pt idx="2">
                  <c:v>0</c:v>
                </c:pt>
                <c:pt idx="3">
                  <c:v>0</c:v>
                </c:pt>
                <c:pt idx="4">
                  <c:v>0</c:v>
                </c:pt>
              </c:numCache>
            </c:numRef>
          </c:xVal>
          <c:yVal>
            <c:numRef>
              <c:f>'Cross Section'!$AN$13:$AN$17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1-EA53-4DF7-8AE9-D63011F1DA87}"/>
            </c:ext>
          </c:extLst>
        </c:ser>
        <c:ser>
          <c:idx val="18"/>
          <c:order val="18"/>
          <c:spPr>
            <a:ln w="19050">
              <a:solidFill>
                <a:sysClr val="windowText" lastClr="000000"/>
              </a:solidFill>
            </a:ln>
          </c:spPr>
          <c:marker>
            <c:symbol val="none"/>
          </c:marker>
          <c:xVal>
            <c:numRef>
              <c:f>'Cross Section'!$AM$19:$AM$23</c:f>
              <c:numCache>
                <c:formatCode>0.00</c:formatCode>
                <c:ptCount val="5"/>
                <c:pt idx="0">
                  <c:v>0</c:v>
                </c:pt>
                <c:pt idx="1">
                  <c:v>0</c:v>
                </c:pt>
                <c:pt idx="2">
                  <c:v>0</c:v>
                </c:pt>
                <c:pt idx="3">
                  <c:v>0</c:v>
                </c:pt>
                <c:pt idx="4">
                  <c:v>0</c:v>
                </c:pt>
              </c:numCache>
            </c:numRef>
          </c:xVal>
          <c:yVal>
            <c:numRef>
              <c:f>'Cross Section'!$AN$19:$AN$23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2-EA53-4DF7-8AE9-D63011F1DA87}"/>
            </c:ext>
          </c:extLst>
        </c:ser>
        <c:ser>
          <c:idx val="19"/>
          <c:order val="19"/>
          <c:spPr>
            <a:ln w="19050">
              <a:solidFill>
                <a:sysClr val="windowText" lastClr="000000"/>
              </a:solidFill>
            </a:ln>
          </c:spPr>
          <c:marker>
            <c:symbol val="none"/>
          </c:marker>
          <c:xVal>
            <c:numRef>
              <c:f>'Cross Section'!$AM$25:$AM$29</c:f>
              <c:numCache>
                <c:formatCode>0.00</c:formatCode>
                <c:ptCount val="5"/>
                <c:pt idx="0">
                  <c:v>0</c:v>
                </c:pt>
                <c:pt idx="1">
                  <c:v>0</c:v>
                </c:pt>
                <c:pt idx="2">
                  <c:v>0</c:v>
                </c:pt>
                <c:pt idx="3">
                  <c:v>0</c:v>
                </c:pt>
                <c:pt idx="4">
                  <c:v>0</c:v>
                </c:pt>
              </c:numCache>
            </c:numRef>
          </c:xVal>
          <c:yVal>
            <c:numRef>
              <c:f>'Cross Section'!$AN$25:$AN$29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3-EA53-4DF7-8AE9-D63011F1DA87}"/>
            </c:ext>
          </c:extLst>
        </c:ser>
        <c:ser>
          <c:idx val="20"/>
          <c:order val="20"/>
          <c:spPr>
            <a:ln w="19050">
              <a:solidFill>
                <a:schemeClr val="tx1"/>
              </a:solidFill>
            </a:ln>
          </c:spPr>
          <c:marker>
            <c:symbol val="none"/>
          </c:marker>
          <c:xVal>
            <c:numRef>
              <c:f>'Cross Section'!$AP$13:$AP$17</c:f>
              <c:numCache>
                <c:formatCode>0.00</c:formatCode>
                <c:ptCount val="5"/>
                <c:pt idx="0">
                  <c:v>0</c:v>
                </c:pt>
                <c:pt idx="1">
                  <c:v>0</c:v>
                </c:pt>
                <c:pt idx="2">
                  <c:v>0</c:v>
                </c:pt>
                <c:pt idx="3">
                  <c:v>0</c:v>
                </c:pt>
                <c:pt idx="4">
                  <c:v>0</c:v>
                </c:pt>
              </c:numCache>
            </c:numRef>
          </c:xVal>
          <c:yVal>
            <c:numRef>
              <c:f>'Cross Section'!$AQ$13:$AQ$17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4-EA53-4DF7-8AE9-D63011F1DA87}"/>
            </c:ext>
          </c:extLst>
        </c:ser>
        <c:ser>
          <c:idx val="21"/>
          <c:order val="21"/>
          <c:tx>
            <c:strRef>
              <c:f>'Cross Section'!$AU$41</c:f>
              <c:strCache>
                <c:ptCount val="1"/>
                <c:pt idx="0">
                  <c:v>LOWER</c:v>
                </c:pt>
              </c:strCache>
            </c:strRef>
          </c:tx>
          <c:spPr>
            <a:ln>
              <a:noFill/>
            </a:ln>
          </c:spPr>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Section'!$AV$41</c:f>
              <c:numCache>
                <c:formatCode>0.00</c:formatCode>
                <c:ptCount val="1"/>
                <c:pt idx="0">
                  <c:v>1.5</c:v>
                </c:pt>
              </c:numCache>
            </c:numRef>
          </c:xVal>
          <c:yVal>
            <c:numRef>
              <c:f>'Cross Section'!$AW$41</c:f>
              <c:numCache>
                <c:formatCode>0.00</c:formatCode>
                <c:ptCount val="1"/>
                <c:pt idx="0">
                  <c:v>0.125</c:v>
                </c:pt>
              </c:numCache>
            </c:numRef>
          </c:yVal>
          <c:smooth val="0"/>
          <c:extLst>
            <c:ext xmlns:c16="http://schemas.microsoft.com/office/drawing/2014/chart" uri="{C3380CC4-5D6E-409C-BE32-E72D297353CC}">
              <c16:uniqueId val="{00000015-EA53-4DF7-8AE9-D63011F1DA87}"/>
            </c:ext>
          </c:extLst>
        </c:ser>
        <c:ser>
          <c:idx val="22"/>
          <c:order val="22"/>
          <c:tx>
            <c:strRef>
              <c:f>'Cross Section'!$AU$42</c:f>
              <c:strCache>
                <c:ptCount val="1"/>
                <c:pt idx="0">
                  <c:v>WEB</c:v>
                </c:pt>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Section'!$AV$42</c:f>
              <c:numCache>
                <c:formatCode>0.00</c:formatCode>
                <c:ptCount val="1"/>
                <c:pt idx="0">
                  <c:v>1.5</c:v>
                </c:pt>
              </c:numCache>
            </c:numRef>
          </c:xVal>
          <c:yVal>
            <c:numRef>
              <c:f>'Cross Section'!$AW$42</c:f>
              <c:numCache>
                <c:formatCode>0.00</c:formatCode>
                <c:ptCount val="1"/>
                <c:pt idx="0">
                  <c:v>3.375</c:v>
                </c:pt>
              </c:numCache>
            </c:numRef>
          </c:yVal>
          <c:smooth val="0"/>
          <c:extLst>
            <c:ext xmlns:c16="http://schemas.microsoft.com/office/drawing/2014/chart" uri="{C3380CC4-5D6E-409C-BE32-E72D297353CC}">
              <c16:uniqueId val="{00000016-EA53-4DF7-8AE9-D63011F1DA87}"/>
            </c:ext>
          </c:extLst>
        </c:ser>
        <c:ser>
          <c:idx val="23"/>
          <c:order val="23"/>
          <c:tx>
            <c:strRef>
              <c:f>'Cross Section'!$AU$43</c:f>
              <c:strCache>
                <c:ptCount val="1"/>
                <c:pt idx="0">
                  <c:v>UPPER</c:v>
                </c:pt>
              </c:strCache>
            </c:strRef>
          </c:tx>
          <c:spPr>
            <a:ln>
              <a:noFill/>
            </a:ln>
          </c:spPr>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Section'!$AV$43</c:f>
              <c:numCache>
                <c:formatCode>0.00</c:formatCode>
                <c:ptCount val="1"/>
                <c:pt idx="0">
                  <c:v>1.5</c:v>
                </c:pt>
              </c:numCache>
            </c:numRef>
          </c:xVal>
          <c:yVal>
            <c:numRef>
              <c:f>'Cross Section'!$AW$43</c:f>
              <c:numCache>
                <c:formatCode>0.00</c:formatCode>
                <c:ptCount val="1"/>
                <c:pt idx="0">
                  <c:v>6.625</c:v>
                </c:pt>
              </c:numCache>
            </c:numRef>
          </c:yVal>
          <c:smooth val="0"/>
          <c:extLst>
            <c:ext xmlns:c16="http://schemas.microsoft.com/office/drawing/2014/chart" uri="{C3380CC4-5D6E-409C-BE32-E72D297353CC}">
              <c16:uniqueId val="{00000017-EA53-4DF7-8AE9-D63011F1DA87}"/>
            </c:ext>
          </c:extLst>
        </c:ser>
        <c:ser>
          <c:idx val="24"/>
          <c:order val="24"/>
          <c:tx>
            <c:strRef>
              <c:f>'Cross Section'!$AU$44</c:f>
              <c:strCache>
                <c:ptCount val="1"/>
              </c:strCache>
            </c:strRef>
          </c:tx>
          <c:spPr>
            <a:ln>
              <a:noFill/>
            </a:ln>
          </c:spPr>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Section'!$AV$44</c:f>
              <c:numCache>
                <c:formatCode>0.00</c:formatCode>
                <c:ptCount val="1"/>
                <c:pt idx="0">
                  <c:v>0</c:v>
                </c:pt>
              </c:numCache>
            </c:numRef>
          </c:xVal>
          <c:yVal>
            <c:numRef>
              <c:f>'Cross Section'!$AW$44</c:f>
              <c:numCache>
                <c:formatCode>0.00</c:formatCode>
                <c:ptCount val="1"/>
                <c:pt idx="0">
                  <c:v>0</c:v>
                </c:pt>
              </c:numCache>
            </c:numRef>
          </c:yVal>
          <c:smooth val="0"/>
          <c:extLst>
            <c:ext xmlns:c16="http://schemas.microsoft.com/office/drawing/2014/chart" uri="{C3380CC4-5D6E-409C-BE32-E72D297353CC}">
              <c16:uniqueId val="{00000018-EA53-4DF7-8AE9-D63011F1DA87}"/>
            </c:ext>
          </c:extLst>
        </c:ser>
        <c:ser>
          <c:idx val="25"/>
          <c:order val="25"/>
          <c:tx>
            <c:strRef>
              <c:f>'Cross Section'!$AU$45</c:f>
              <c:strCache>
                <c:ptCount val="1"/>
              </c:strCache>
            </c:strRef>
          </c:tx>
          <c:spPr>
            <a:ln>
              <a:noFill/>
            </a:ln>
          </c:spPr>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Section'!$AV$45</c:f>
              <c:numCache>
                <c:formatCode>0.00</c:formatCode>
                <c:ptCount val="1"/>
                <c:pt idx="0">
                  <c:v>0</c:v>
                </c:pt>
              </c:numCache>
            </c:numRef>
          </c:xVal>
          <c:yVal>
            <c:numRef>
              <c:f>'Cross Section'!$AW$45</c:f>
              <c:numCache>
                <c:formatCode>0.00</c:formatCode>
                <c:ptCount val="1"/>
                <c:pt idx="0">
                  <c:v>0</c:v>
                </c:pt>
              </c:numCache>
            </c:numRef>
          </c:yVal>
          <c:smooth val="0"/>
          <c:extLst>
            <c:ext xmlns:c16="http://schemas.microsoft.com/office/drawing/2014/chart" uri="{C3380CC4-5D6E-409C-BE32-E72D297353CC}">
              <c16:uniqueId val="{00000019-EA53-4DF7-8AE9-D63011F1DA87}"/>
            </c:ext>
          </c:extLst>
        </c:ser>
        <c:ser>
          <c:idx val="26"/>
          <c:order val="26"/>
          <c:tx>
            <c:strRef>
              <c:f>'Cross Section'!$AU$46</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Section'!$AV$46</c:f>
              <c:numCache>
                <c:formatCode>0.00</c:formatCode>
                <c:ptCount val="1"/>
                <c:pt idx="0">
                  <c:v>0</c:v>
                </c:pt>
              </c:numCache>
            </c:numRef>
          </c:xVal>
          <c:yVal>
            <c:numRef>
              <c:f>'Cross Section'!$AW$46</c:f>
              <c:numCache>
                <c:formatCode>0.00</c:formatCode>
                <c:ptCount val="1"/>
                <c:pt idx="0">
                  <c:v>0</c:v>
                </c:pt>
              </c:numCache>
            </c:numRef>
          </c:yVal>
          <c:smooth val="0"/>
          <c:extLst>
            <c:ext xmlns:c16="http://schemas.microsoft.com/office/drawing/2014/chart" uri="{C3380CC4-5D6E-409C-BE32-E72D297353CC}">
              <c16:uniqueId val="{0000001A-EA53-4DF7-8AE9-D63011F1DA87}"/>
            </c:ext>
          </c:extLst>
        </c:ser>
        <c:ser>
          <c:idx val="27"/>
          <c:order val="27"/>
          <c:tx>
            <c:strRef>
              <c:f>'Cross Section'!$AU$47</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Section'!$AV$47</c:f>
              <c:numCache>
                <c:formatCode>0.00</c:formatCode>
                <c:ptCount val="1"/>
                <c:pt idx="0">
                  <c:v>0</c:v>
                </c:pt>
              </c:numCache>
            </c:numRef>
          </c:xVal>
          <c:yVal>
            <c:numRef>
              <c:f>'Cross Section'!$AW$47</c:f>
              <c:numCache>
                <c:formatCode>0.00</c:formatCode>
                <c:ptCount val="1"/>
                <c:pt idx="0">
                  <c:v>0</c:v>
                </c:pt>
              </c:numCache>
            </c:numRef>
          </c:yVal>
          <c:smooth val="0"/>
          <c:extLst>
            <c:ext xmlns:c16="http://schemas.microsoft.com/office/drawing/2014/chart" uri="{C3380CC4-5D6E-409C-BE32-E72D297353CC}">
              <c16:uniqueId val="{0000001B-EA53-4DF7-8AE9-D63011F1DA87}"/>
            </c:ext>
          </c:extLst>
        </c:ser>
        <c:ser>
          <c:idx val="28"/>
          <c:order val="28"/>
          <c:tx>
            <c:strRef>
              <c:f>'Cross Section'!$AU$48</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Section'!$AV$48</c:f>
              <c:numCache>
                <c:formatCode>0.00</c:formatCode>
                <c:ptCount val="1"/>
                <c:pt idx="0">
                  <c:v>0</c:v>
                </c:pt>
              </c:numCache>
            </c:numRef>
          </c:xVal>
          <c:yVal>
            <c:numRef>
              <c:f>'Cross Section'!$AW$48</c:f>
              <c:numCache>
                <c:formatCode>0.00</c:formatCode>
                <c:ptCount val="1"/>
                <c:pt idx="0">
                  <c:v>0</c:v>
                </c:pt>
              </c:numCache>
            </c:numRef>
          </c:yVal>
          <c:smooth val="0"/>
          <c:extLst>
            <c:ext xmlns:c16="http://schemas.microsoft.com/office/drawing/2014/chart" uri="{C3380CC4-5D6E-409C-BE32-E72D297353CC}">
              <c16:uniqueId val="{0000001C-EA53-4DF7-8AE9-D63011F1DA87}"/>
            </c:ext>
          </c:extLst>
        </c:ser>
        <c:ser>
          <c:idx val="29"/>
          <c:order val="29"/>
          <c:tx>
            <c:strRef>
              <c:f>'Cross Section'!$AU$49</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Section'!$AV$49</c:f>
              <c:numCache>
                <c:formatCode>0.00</c:formatCode>
                <c:ptCount val="1"/>
                <c:pt idx="0">
                  <c:v>0</c:v>
                </c:pt>
              </c:numCache>
            </c:numRef>
          </c:xVal>
          <c:yVal>
            <c:numRef>
              <c:f>'Cross Section'!$AW$49</c:f>
              <c:numCache>
                <c:formatCode>0.00</c:formatCode>
                <c:ptCount val="1"/>
                <c:pt idx="0">
                  <c:v>0</c:v>
                </c:pt>
              </c:numCache>
            </c:numRef>
          </c:yVal>
          <c:smooth val="0"/>
          <c:extLst>
            <c:ext xmlns:c16="http://schemas.microsoft.com/office/drawing/2014/chart" uri="{C3380CC4-5D6E-409C-BE32-E72D297353CC}">
              <c16:uniqueId val="{0000001D-EA53-4DF7-8AE9-D63011F1DA87}"/>
            </c:ext>
          </c:extLst>
        </c:ser>
        <c:ser>
          <c:idx val="30"/>
          <c:order val="30"/>
          <c:tx>
            <c:strRef>
              <c:f>'Cross Section'!$AU$50</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Section'!$AV$50</c:f>
              <c:numCache>
                <c:formatCode>0.00</c:formatCode>
                <c:ptCount val="1"/>
                <c:pt idx="0">
                  <c:v>0</c:v>
                </c:pt>
              </c:numCache>
            </c:numRef>
          </c:xVal>
          <c:yVal>
            <c:numRef>
              <c:f>'Cross Section'!$AW$50</c:f>
              <c:numCache>
                <c:formatCode>0.00</c:formatCode>
                <c:ptCount val="1"/>
                <c:pt idx="0">
                  <c:v>0</c:v>
                </c:pt>
              </c:numCache>
            </c:numRef>
          </c:yVal>
          <c:smooth val="0"/>
          <c:extLst>
            <c:ext xmlns:c16="http://schemas.microsoft.com/office/drawing/2014/chart" uri="{C3380CC4-5D6E-409C-BE32-E72D297353CC}">
              <c16:uniqueId val="{0000001E-EA53-4DF7-8AE9-D63011F1DA87}"/>
            </c:ext>
          </c:extLst>
        </c:ser>
        <c:ser>
          <c:idx val="31"/>
          <c:order val="31"/>
          <c:tx>
            <c:strRef>
              <c:f>'Cross Section'!$AU$51</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Section'!$AV$51</c:f>
              <c:numCache>
                <c:formatCode>0.00</c:formatCode>
                <c:ptCount val="1"/>
                <c:pt idx="0">
                  <c:v>0</c:v>
                </c:pt>
              </c:numCache>
            </c:numRef>
          </c:xVal>
          <c:yVal>
            <c:numRef>
              <c:f>'Cross Section'!$AW$51</c:f>
              <c:numCache>
                <c:formatCode>0.00</c:formatCode>
                <c:ptCount val="1"/>
                <c:pt idx="0">
                  <c:v>0</c:v>
                </c:pt>
              </c:numCache>
            </c:numRef>
          </c:yVal>
          <c:smooth val="0"/>
          <c:extLst>
            <c:ext xmlns:c16="http://schemas.microsoft.com/office/drawing/2014/chart" uri="{C3380CC4-5D6E-409C-BE32-E72D297353CC}">
              <c16:uniqueId val="{0000001F-EA53-4DF7-8AE9-D63011F1DA87}"/>
            </c:ext>
          </c:extLst>
        </c:ser>
        <c:ser>
          <c:idx val="32"/>
          <c:order val="32"/>
          <c:tx>
            <c:strRef>
              <c:f>'Cross Section'!$AU$52</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Section'!$AV$52</c:f>
              <c:numCache>
                <c:formatCode>0.00</c:formatCode>
                <c:ptCount val="1"/>
                <c:pt idx="0">
                  <c:v>0</c:v>
                </c:pt>
              </c:numCache>
            </c:numRef>
          </c:xVal>
          <c:yVal>
            <c:numRef>
              <c:f>'Cross Section'!$AW$52</c:f>
              <c:numCache>
                <c:formatCode>0.00</c:formatCode>
                <c:ptCount val="1"/>
                <c:pt idx="0">
                  <c:v>0</c:v>
                </c:pt>
              </c:numCache>
            </c:numRef>
          </c:yVal>
          <c:smooth val="0"/>
          <c:extLst>
            <c:ext xmlns:c16="http://schemas.microsoft.com/office/drawing/2014/chart" uri="{C3380CC4-5D6E-409C-BE32-E72D297353CC}">
              <c16:uniqueId val="{00000020-EA53-4DF7-8AE9-D63011F1DA87}"/>
            </c:ext>
          </c:extLst>
        </c:ser>
        <c:ser>
          <c:idx val="33"/>
          <c:order val="33"/>
          <c:tx>
            <c:strRef>
              <c:f>'Cross Section'!$AU$53</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Section'!$AV$53</c:f>
              <c:numCache>
                <c:formatCode>0.00</c:formatCode>
                <c:ptCount val="1"/>
                <c:pt idx="0">
                  <c:v>0</c:v>
                </c:pt>
              </c:numCache>
            </c:numRef>
          </c:xVal>
          <c:yVal>
            <c:numRef>
              <c:f>'Cross Section'!$AW$53</c:f>
              <c:numCache>
                <c:formatCode>0.00</c:formatCode>
                <c:ptCount val="1"/>
                <c:pt idx="0">
                  <c:v>0</c:v>
                </c:pt>
              </c:numCache>
            </c:numRef>
          </c:yVal>
          <c:smooth val="0"/>
          <c:extLst>
            <c:ext xmlns:c16="http://schemas.microsoft.com/office/drawing/2014/chart" uri="{C3380CC4-5D6E-409C-BE32-E72D297353CC}">
              <c16:uniqueId val="{00000021-EA53-4DF7-8AE9-D63011F1DA87}"/>
            </c:ext>
          </c:extLst>
        </c:ser>
        <c:ser>
          <c:idx val="34"/>
          <c:order val="34"/>
          <c:tx>
            <c:strRef>
              <c:f>'Cross Section'!$AU$54</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Section'!$AV$54</c:f>
              <c:numCache>
                <c:formatCode>0.00</c:formatCode>
                <c:ptCount val="1"/>
                <c:pt idx="0">
                  <c:v>0</c:v>
                </c:pt>
              </c:numCache>
            </c:numRef>
          </c:xVal>
          <c:yVal>
            <c:numRef>
              <c:f>'Cross Section'!$AW$54</c:f>
              <c:numCache>
                <c:formatCode>0.00</c:formatCode>
                <c:ptCount val="1"/>
                <c:pt idx="0">
                  <c:v>0</c:v>
                </c:pt>
              </c:numCache>
            </c:numRef>
          </c:yVal>
          <c:smooth val="0"/>
          <c:extLst>
            <c:ext xmlns:c16="http://schemas.microsoft.com/office/drawing/2014/chart" uri="{C3380CC4-5D6E-409C-BE32-E72D297353CC}">
              <c16:uniqueId val="{00000022-EA53-4DF7-8AE9-D63011F1DA87}"/>
            </c:ext>
          </c:extLst>
        </c:ser>
        <c:ser>
          <c:idx val="35"/>
          <c:order val="35"/>
          <c:tx>
            <c:strRef>
              <c:f>'Cross Section'!$AU$55</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Section'!$AV$55</c:f>
              <c:numCache>
                <c:formatCode>0.00</c:formatCode>
                <c:ptCount val="1"/>
                <c:pt idx="0">
                  <c:v>0</c:v>
                </c:pt>
              </c:numCache>
            </c:numRef>
          </c:xVal>
          <c:yVal>
            <c:numRef>
              <c:f>'Cross Section'!$AW$55</c:f>
              <c:numCache>
                <c:formatCode>0.00</c:formatCode>
                <c:ptCount val="1"/>
                <c:pt idx="0">
                  <c:v>0</c:v>
                </c:pt>
              </c:numCache>
            </c:numRef>
          </c:yVal>
          <c:smooth val="0"/>
          <c:extLst>
            <c:ext xmlns:c16="http://schemas.microsoft.com/office/drawing/2014/chart" uri="{C3380CC4-5D6E-409C-BE32-E72D297353CC}">
              <c16:uniqueId val="{00000023-EA53-4DF7-8AE9-D63011F1DA87}"/>
            </c:ext>
          </c:extLst>
        </c:ser>
        <c:ser>
          <c:idx val="36"/>
          <c:order val="36"/>
          <c:tx>
            <c:strRef>
              <c:f>'Cross Section'!$AU$56</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Section'!$AV$56</c:f>
              <c:numCache>
                <c:formatCode>0.00</c:formatCode>
                <c:ptCount val="1"/>
                <c:pt idx="0">
                  <c:v>0</c:v>
                </c:pt>
              </c:numCache>
            </c:numRef>
          </c:xVal>
          <c:yVal>
            <c:numRef>
              <c:f>'Cross Section'!$AW$56</c:f>
              <c:numCache>
                <c:formatCode>0.00</c:formatCode>
                <c:ptCount val="1"/>
                <c:pt idx="0">
                  <c:v>0</c:v>
                </c:pt>
              </c:numCache>
            </c:numRef>
          </c:yVal>
          <c:smooth val="0"/>
          <c:extLst>
            <c:ext xmlns:c16="http://schemas.microsoft.com/office/drawing/2014/chart" uri="{C3380CC4-5D6E-409C-BE32-E72D297353CC}">
              <c16:uniqueId val="{00000024-EA53-4DF7-8AE9-D63011F1DA87}"/>
            </c:ext>
          </c:extLst>
        </c:ser>
        <c:ser>
          <c:idx val="37"/>
          <c:order val="37"/>
          <c:tx>
            <c:strRef>
              <c:f>'Cross Section'!$AU$57</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Section'!$AV$57</c:f>
              <c:numCache>
                <c:formatCode>0.00</c:formatCode>
                <c:ptCount val="1"/>
                <c:pt idx="0">
                  <c:v>0</c:v>
                </c:pt>
              </c:numCache>
            </c:numRef>
          </c:xVal>
          <c:yVal>
            <c:numRef>
              <c:f>'Cross Section'!$AW$57</c:f>
              <c:numCache>
                <c:formatCode>0.00</c:formatCode>
                <c:ptCount val="1"/>
                <c:pt idx="0">
                  <c:v>0</c:v>
                </c:pt>
              </c:numCache>
            </c:numRef>
          </c:yVal>
          <c:smooth val="0"/>
          <c:extLst>
            <c:ext xmlns:c16="http://schemas.microsoft.com/office/drawing/2014/chart" uri="{C3380CC4-5D6E-409C-BE32-E72D297353CC}">
              <c16:uniqueId val="{00000025-EA53-4DF7-8AE9-D63011F1DA87}"/>
            </c:ext>
          </c:extLst>
        </c:ser>
        <c:ser>
          <c:idx val="38"/>
          <c:order val="38"/>
          <c:tx>
            <c:strRef>
              <c:f>'Cross Section'!$AU$58</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Section'!$AV$58</c:f>
              <c:numCache>
                <c:formatCode>0.00</c:formatCode>
                <c:ptCount val="1"/>
                <c:pt idx="0">
                  <c:v>0</c:v>
                </c:pt>
              </c:numCache>
            </c:numRef>
          </c:xVal>
          <c:yVal>
            <c:numRef>
              <c:f>'Cross Section'!$AW$58</c:f>
              <c:numCache>
                <c:formatCode>0.00</c:formatCode>
                <c:ptCount val="1"/>
                <c:pt idx="0">
                  <c:v>0</c:v>
                </c:pt>
              </c:numCache>
            </c:numRef>
          </c:yVal>
          <c:smooth val="0"/>
          <c:extLst>
            <c:ext xmlns:c16="http://schemas.microsoft.com/office/drawing/2014/chart" uri="{C3380CC4-5D6E-409C-BE32-E72D297353CC}">
              <c16:uniqueId val="{00000026-EA53-4DF7-8AE9-D63011F1DA87}"/>
            </c:ext>
          </c:extLst>
        </c:ser>
        <c:ser>
          <c:idx val="39"/>
          <c:order val="39"/>
          <c:tx>
            <c:strRef>
              <c:f>'Cross Section'!$AU$59</c:f>
              <c:strCache>
                <c:ptCount val="1"/>
              </c:strCache>
            </c:strRef>
          </c:tx>
          <c:marker>
            <c:symbol val="none"/>
          </c:marker>
          <c:dLbls>
            <c:spPr>
              <a:noFill/>
              <a:ln>
                <a:noFill/>
              </a:ln>
              <a:effectLst/>
            </c:spPr>
            <c:txPr>
              <a:bodyPr/>
              <a:lstStyle/>
              <a:p>
                <a:pPr>
                  <a:defRPr baseline="0">
                    <a:solidFill>
                      <a:schemeClr val="tx1">
                        <a:lumMod val="50000"/>
                        <a:lumOff val="50000"/>
                      </a:schemeClr>
                    </a:solidFill>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'Cross Section'!$AV$59</c:f>
              <c:numCache>
                <c:formatCode>0.00</c:formatCode>
                <c:ptCount val="1"/>
                <c:pt idx="0">
                  <c:v>0</c:v>
                </c:pt>
              </c:numCache>
            </c:numRef>
          </c:xVal>
          <c:yVal>
            <c:numRef>
              <c:f>'Cross Section'!$AW$59</c:f>
              <c:numCache>
                <c:formatCode>0.00</c:formatCode>
                <c:ptCount val="1"/>
                <c:pt idx="0">
                  <c:v>0</c:v>
                </c:pt>
              </c:numCache>
            </c:numRef>
          </c:yVal>
          <c:smooth val="0"/>
          <c:extLst>
            <c:ext xmlns:c16="http://schemas.microsoft.com/office/drawing/2014/chart" uri="{C3380CC4-5D6E-409C-BE32-E72D297353CC}">
              <c16:uniqueId val="{00000027-EA53-4DF7-8AE9-D63011F1DA87}"/>
            </c:ext>
          </c:extLst>
        </c:ser>
        <c:ser>
          <c:idx val="40"/>
          <c:order val="40"/>
          <c:tx>
            <c:strRef>
              <c:f>'Cross Section'!$AX$41</c:f>
              <c:strCache>
                <c:ptCount val="1"/>
                <c:pt idx="0">
                  <c:v>CG</c:v>
                </c:pt>
              </c:strCache>
            </c:strRef>
          </c:tx>
          <c:marker>
            <c:symbol val="circle"/>
            <c:size val="7"/>
            <c:spPr>
              <a:solidFill>
                <a:schemeClr val="tx1"/>
              </a:solidFill>
              <a:ln>
                <a:solidFill>
                  <a:schemeClr val="tx1"/>
                </a:solidFill>
              </a:ln>
            </c:spPr>
          </c:marker>
          <c:dLbls>
            <c:spPr>
              <a:solidFill>
                <a:schemeClr val="bg1"/>
              </a:solidFill>
            </c:spPr>
            <c:txPr>
              <a:bodyPr/>
              <a:lstStyle/>
              <a:p>
                <a:pPr>
                  <a:defRPr baseline="0">
                    <a:solidFill>
                      <a:schemeClr val="tx1">
                        <a:lumMod val="50000"/>
                        <a:lumOff val="50000"/>
                      </a:schemeClr>
                    </a:solidFill>
                    <a:latin typeface="Calibri" pitchFamily="34" charset="0"/>
                  </a:defRPr>
                </a:pPr>
                <a:endParaRPr lang="en-US"/>
              </a:p>
            </c:txPr>
            <c:dLblPos val="r"/>
            <c:showLegendKey val="0"/>
            <c:showVal val="1"/>
            <c:showCatName val="1"/>
            <c:showSerName val="1"/>
            <c:showPercent val="0"/>
            <c:showBubbleSize val="0"/>
            <c:showLeaderLines val="0"/>
            <c:extLst>
              <c:ext xmlns:c15="http://schemas.microsoft.com/office/drawing/2012/chart" uri="{CE6537A1-D6FC-4f65-9D91-7224C49458BB}">
                <c15:showLeaderLines val="0"/>
              </c:ext>
            </c:extLst>
          </c:dLbls>
          <c:xVal>
            <c:numRef>
              <c:f>'Cross Section'!$AY$41</c:f>
              <c:numCache>
                <c:formatCode>0.000</c:formatCode>
                <c:ptCount val="1"/>
                <c:pt idx="0">
                  <c:v>1.5</c:v>
                </c:pt>
              </c:numCache>
            </c:numRef>
          </c:xVal>
          <c:yVal>
            <c:numRef>
              <c:f>'Cross Section'!$AZ$41</c:f>
              <c:numCache>
                <c:formatCode>0.000</c:formatCode>
                <c:ptCount val="1"/>
                <c:pt idx="0">
                  <c:v>3.375</c:v>
                </c:pt>
              </c:numCache>
            </c:numRef>
          </c:yVal>
          <c:smooth val="0"/>
          <c:extLst>
            <c:ext xmlns:c16="http://schemas.microsoft.com/office/drawing/2014/chart" uri="{C3380CC4-5D6E-409C-BE32-E72D297353CC}">
              <c16:uniqueId val="{00000028-EA53-4DF7-8AE9-D63011F1DA87}"/>
            </c:ext>
          </c:extLst>
        </c:ser>
        <c:ser>
          <c:idx val="41"/>
          <c:order val="41"/>
          <c:spPr>
            <a:ln w="9525">
              <a:solidFill>
                <a:schemeClr val="tx1">
                  <a:lumMod val="50000"/>
                  <a:lumOff val="50000"/>
                </a:schemeClr>
              </a:solidFill>
              <a:prstDash val="dash"/>
            </a:ln>
          </c:spPr>
          <c:marker>
            <c:symbol val="none"/>
          </c:marker>
          <c:xVal>
            <c:numRef>
              <c:f>'Cross Section'!$AH$34:$AH$36</c:f>
              <c:numCache>
                <c:formatCode>0.000</c:formatCode>
                <c:ptCount val="3"/>
                <c:pt idx="0" formatCode="0.00">
                  <c:v>5.0669846479699574</c:v>
                </c:pt>
                <c:pt idx="1">
                  <c:v>1.5</c:v>
                </c:pt>
                <c:pt idx="2" formatCode="0.00">
                  <c:v>-2.2204460492503131E-16</c:v>
                </c:pt>
              </c:numCache>
            </c:numRef>
          </c:xVal>
          <c:yVal>
            <c:numRef>
              <c:f>'Cross Section'!$AI$34:$AI$36</c:f>
              <c:numCache>
                <c:formatCode>General</c:formatCode>
                <c:ptCount val="3"/>
                <c:pt idx="0" formatCode="0.00">
                  <c:v>-5.8229427359250232E+16</c:v>
                </c:pt>
                <c:pt idx="1">
                  <c:v>3.375</c:v>
                </c:pt>
                <c:pt idx="2" formatCode="0.00">
                  <c:v>2.4486828416428616E+16</c:v>
                </c:pt>
              </c:numCache>
            </c:numRef>
          </c:yVal>
          <c:smooth val="0"/>
          <c:extLst>
            <c:ext xmlns:c16="http://schemas.microsoft.com/office/drawing/2014/chart" uri="{C3380CC4-5D6E-409C-BE32-E72D297353CC}">
              <c16:uniqueId val="{00000029-EA53-4DF7-8AE9-D63011F1DA87}"/>
            </c:ext>
          </c:extLst>
        </c:ser>
        <c:ser>
          <c:idx val="42"/>
          <c:order val="42"/>
          <c:spPr>
            <a:ln w="9525">
              <a:solidFill>
                <a:schemeClr val="tx1">
                  <a:lumMod val="50000"/>
                  <a:lumOff val="50000"/>
                </a:schemeClr>
              </a:solidFill>
              <a:prstDash val="lgDash"/>
            </a:ln>
          </c:spPr>
          <c:marker>
            <c:symbol val="none"/>
          </c:marker>
          <c:xVal>
            <c:numRef>
              <c:f>'Cross Section'!$AY$45:$AY$46</c:f>
              <c:numCache>
                <c:formatCode>0.000</c:formatCode>
                <c:ptCount val="2"/>
                <c:pt idx="0">
                  <c:v>1.5</c:v>
                </c:pt>
                <c:pt idx="1">
                  <c:v>1.5</c:v>
                </c:pt>
              </c:numCache>
            </c:numRef>
          </c:xVal>
          <c:yVal>
            <c:numRef>
              <c:f>'Cross Section'!$AZ$45:$AZ$46</c:f>
              <c:numCache>
                <c:formatCode>General</c:formatCode>
                <c:ptCount val="2"/>
                <c:pt idx="0">
                  <c:v>7.6339692959399148</c:v>
                </c:pt>
                <c:pt idx="1">
                  <c:v>-0.50000000000000022</c:v>
                </c:pt>
              </c:numCache>
            </c:numRef>
          </c:yVal>
          <c:smooth val="0"/>
          <c:extLst>
            <c:ext xmlns:c16="http://schemas.microsoft.com/office/drawing/2014/chart" uri="{C3380CC4-5D6E-409C-BE32-E72D297353CC}">
              <c16:uniqueId val="{0000002A-EA53-4DF7-8AE9-D63011F1DA87}"/>
            </c:ext>
          </c:extLst>
        </c:ser>
        <c:ser>
          <c:idx val="43"/>
          <c:order val="43"/>
          <c:spPr>
            <a:ln w="9525">
              <a:solidFill>
                <a:schemeClr val="tx1">
                  <a:lumMod val="50000"/>
                  <a:lumOff val="50000"/>
                </a:schemeClr>
              </a:solidFill>
              <a:prstDash val="lgDash"/>
            </a:ln>
          </c:spPr>
          <c:marker>
            <c:symbol val="none"/>
          </c:marker>
          <c:xVal>
            <c:numRef>
              <c:f>'Cross Section'!$AY$48:$AY$49</c:f>
              <c:numCache>
                <c:formatCode>0.000</c:formatCode>
                <c:ptCount val="2"/>
                <c:pt idx="0">
                  <c:v>7.6339692959399148</c:v>
                </c:pt>
                <c:pt idx="1">
                  <c:v>-0.50000000000000022</c:v>
                </c:pt>
              </c:numCache>
            </c:numRef>
          </c:xVal>
          <c:yVal>
            <c:numRef>
              <c:f>'Cross Section'!$AZ$48:$AZ$49</c:f>
              <c:numCache>
                <c:formatCode>0.000</c:formatCode>
                <c:ptCount val="2"/>
                <c:pt idx="0">
                  <c:v>3.375</c:v>
                </c:pt>
                <c:pt idx="1">
                  <c:v>3.375</c:v>
                </c:pt>
              </c:numCache>
            </c:numRef>
          </c:yVal>
          <c:smooth val="0"/>
          <c:extLst>
            <c:ext xmlns:c16="http://schemas.microsoft.com/office/drawing/2014/chart" uri="{C3380CC4-5D6E-409C-BE32-E72D297353CC}">
              <c16:uniqueId val="{0000002B-EA53-4DF7-8AE9-D63011F1DA87}"/>
            </c:ext>
          </c:extLst>
        </c:ser>
        <c:dLbls>
          <c:showLegendKey val="0"/>
          <c:showVal val="0"/>
          <c:showCatName val="0"/>
          <c:showSerName val="0"/>
          <c:showPercent val="0"/>
          <c:showBubbleSize val="0"/>
        </c:dLbls>
        <c:axId val="809291776"/>
        <c:axId val="809292952"/>
      </c:scatterChart>
      <c:valAx>
        <c:axId val="809291776"/>
        <c:scaling>
          <c:orientation val="minMax"/>
          <c:max val="7.6339692959399148"/>
          <c:min val="-0.50000000000000022"/>
        </c:scaling>
        <c:delete val="0"/>
        <c:axPos val="b"/>
        <c:numFmt formatCode="0.0" sourceLinked="0"/>
        <c:majorTickMark val="out"/>
        <c:minorTickMark val="none"/>
        <c:tickLblPos val="nextTo"/>
        <c:spPr>
          <a:ln>
            <a:solidFill>
              <a:sysClr val="windowText" lastClr="000000"/>
            </a:solidFill>
          </a:ln>
        </c:spPr>
        <c:crossAx val="809292952"/>
        <c:crosses val="autoZero"/>
        <c:crossBetween val="midCat"/>
      </c:valAx>
      <c:valAx>
        <c:axId val="809292952"/>
        <c:scaling>
          <c:orientation val="minMax"/>
          <c:max val="7.6339692959399148"/>
          <c:min val="-0.50000000000000022"/>
        </c:scaling>
        <c:delete val="0"/>
        <c:axPos val="l"/>
        <c:numFmt formatCode="#,##0.0" sourceLinked="0"/>
        <c:majorTickMark val="out"/>
        <c:minorTickMark val="none"/>
        <c:tickLblPos val="nextTo"/>
        <c:spPr>
          <a:ln>
            <a:solidFill>
              <a:sysClr val="windowText" lastClr="000000"/>
            </a:solidFill>
          </a:ln>
        </c:spPr>
        <c:crossAx val="809291776"/>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3" l="0.70000000000000062" r="0.70000000000000062" t="0.75000000000000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66074605155192E-2"/>
          <c:y val="1.0339105845804001E-2"/>
          <c:w val="0.94897142857143069"/>
          <c:h val="0.97865947669216236"/>
        </c:manualLayout>
      </c:layout>
      <c:scatterChart>
        <c:scatterStyle val="lineMarker"/>
        <c:varyColors val="0"/>
        <c:ser>
          <c:idx val="0"/>
          <c:order val="0"/>
          <c:spPr>
            <a:ln w="19050">
              <a:solidFill>
                <a:srgbClr val="000000"/>
              </a:solidFill>
            </a:ln>
          </c:spPr>
          <c:marker>
            <c:symbol val="none"/>
          </c:marker>
          <c:dLbls>
            <c:dLbl>
              <c:idx val="0"/>
              <c:tx>
                <c:strRef>
                  <c:f>'Cross Section'!$X$79</c:f>
                  <c:strCache>
                    <c:ptCount val="1"/>
                    <c:pt idx="0">
                      <c:v>-122537</c:v>
                    </c:pt>
                  </c:strCache>
                </c:strRef>
              </c:tx>
              <c:showLegendKey val="0"/>
              <c:showVal val="0"/>
              <c:showCatName val="0"/>
              <c:showSerName val="1"/>
              <c:showPercent val="0"/>
              <c:showBubbleSize val="0"/>
              <c:extLst>
                <c:ext xmlns:c15="http://schemas.microsoft.com/office/drawing/2012/chart" uri="{CE6537A1-D6FC-4f65-9D91-7224C49458BB}">
                  <c15:dlblFieldTable>
                    <c15:dlblFTEntry>
                      <c15:txfldGUID>{30DD0390-FD15-480A-ADD6-0509EF1B5351}</c15:txfldGUID>
                      <c15:f>'Cross Section'!$X$79</c15:f>
                      <c15:dlblFieldTableCache>
                        <c:ptCount val="1"/>
                        <c:pt idx="0">
                          <c:v>-122537</c:v>
                        </c:pt>
                      </c15:dlblFieldTableCache>
                    </c15:dlblFTEntry>
                  </c15:dlblFieldTable>
                  <c15:showDataLabelsRange val="0"/>
                </c:ext>
                <c:ext xmlns:c16="http://schemas.microsoft.com/office/drawing/2014/chart" uri="{C3380CC4-5D6E-409C-BE32-E72D297353CC}">
                  <c16:uniqueId val="{00000000-0746-4337-93DD-A3E85FB9610E}"/>
                </c:ext>
              </c:extLst>
            </c:dLbl>
            <c:dLbl>
              <c:idx val="1"/>
              <c:tx>
                <c:strRef>
                  <c:f>'Cross Section'!$X$80</c:f>
                  <c:strCache>
                    <c:ptCount val="1"/>
                    <c:pt idx="0">
                      <c:v>146510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{5C9CE1EC-BBA1-4CD0-B0A0-D757E13E6BBC}</c15:txfldGUID>
                      <c15:f>'Cross Section'!$X$80</c15:f>
                      <c15:dlblFieldTableCache>
                        <c:ptCount val="1"/>
                        <c:pt idx="0">
                          <c:v>146510</c:v>
                        </c:pt>
                      </c15:dlblFieldTableCache>
                    </c15:dlblFTEntry>
                  </c15:dlblFieldTable>
                  <c15:showDataLabelsRange val="0"/>
                </c:ext>
                <c:ext xmlns:c16="http://schemas.microsoft.com/office/drawing/2014/chart" uri="{C3380CC4-5D6E-409C-BE32-E72D297353CC}">
                  <c16:uniqueId val="{00000001-0746-4337-93DD-A3E85FB9610E}"/>
                </c:ext>
              </c:extLst>
            </c:dLbl>
            <c:dLbl>
              <c:idx val="2"/>
              <c:tx>
                <c:strRef>
                  <c:f>'Cross Section'!$X$81</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{CE0ABC49-BF46-492B-B9F1-82AA8EF647B4}</c15:txfldGUID>
                      <c15:f>'Cross Section'!$X$81</c15:f>
                      <c15:dlblFieldTableCache>
                        <c:ptCount val="1"/>
                        <c:pt idx="0">
                          <c:v>147573</c:v>
                        </c:pt>
                      </c15:dlblFieldTableCache>
                    </c15:dlblFTEntry>
                  </c15:dlblFieldTable>
                  <c15:showDataLabelsRange val="0"/>
                </c:ext>
                <c:ext xmlns:c16="http://schemas.microsoft.com/office/drawing/2014/chart" uri="{C3380CC4-5D6E-409C-BE32-E72D297353CC}">
                  <c16:uniqueId val="{00000002-0746-4337-93DD-A3E85FB9610E}"/>
                </c:ext>
              </c:extLst>
            </c:dLbl>
            <c:dLbl>
              <c:idx val="3"/>
              <c:tx>
                <c:strRef>
                  <c:f>'Cross Section'!$X$82</c:f>
                  <c:strCache>
                    <c:ptCount val="1"/>
                    <c:pt idx="0">
                      <c:v>-121474</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{F5AD1AC9-4E51-4BC7-8544-944C8AE8B78F}</c15:txfldGUID>
                      <c15:f>'Cross Section'!$X$82</c15:f>
                      <c15:dlblFieldTableCache>
                        <c:ptCount val="1"/>
                        <c:pt idx="0">
                          <c:v>-121474</c:v>
                        </c:pt>
                      </c15:dlblFieldTableCache>
                    </c15:dlblFTEntry>
                  </c15:dlblFieldTable>
                  <c15:showDataLabelsRange val="0"/>
                </c:ext>
                <c:ext xmlns:c16="http://schemas.microsoft.com/office/drawing/2014/chart" uri="{C3380CC4-5D6E-409C-BE32-E72D297353CC}">
                  <c16:uniqueId val="{00000003-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04-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Section'!$X$13:$X$17</c:f>
              <c:numCache>
                <c:formatCode>0.00</c:formatCode>
                <c:ptCount val="5"/>
                <c:pt idx="0">
                  <c:v>3</c:v>
                </c:pt>
                <c:pt idx="1">
                  <c:v>0</c:v>
                </c:pt>
                <c:pt idx="2">
                  <c:v>-2.2204460492503131E-16</c:v>
                </c:pt>
                <c:pt idx="3">
                  <c:v>3</c:v>
                </c:pt>
                <c:pt idx="4">
                  <c:v>3</c:v>
                </c:pt>
              </c:numCache>
            </c:numRef>
          </c:xVal>
          <c:yVal>
            <c:numRef>
              <c:f>'Cross Section'!$Y$13:$Y$17</c:f>
              <c:numCache>
                <c:formatCode>0.00</c:formatCode>
                <c:ptCount val="5"/>
                <c:pt idx="0">
                  <c:v>0.25</c:v>
                </c:pt>
                <c:pt idx="1">
                  <c:v>0.25000000000000022</c:v>
                </c:pt>
                <c:pt idx="2">
                  <c:v>1.3877787807814457E-17</c:v>
                </c:pt>
                <c:pt idx="3">
                  <c:v>-2.2204460492503131E-16</c:v>
                </c:pt>
                <c:pt idx="4">
                  <c:v>0.25</c:v>
                </c:pt>
              </c:numCache>
            </c:numRef>
          </c:yVal>
          <c:smooth val="0"/>
          <c:extLst>
            <c:ext xmlns:c16="http://schemas.microsoft.com/office/drawing/2014/chart" uri="{C3380CC4-5D6E-409C-BE32-E72D297353CC}">
              <c16:uniqueId val="{00000005-0746-4337-93DD-A3E85FB9610E}"/>
            </c:ext>
          </c:extLst>
        </c:ser>
        <c:ser>
          <c:idx val="1"/>
          <c:order val="1"/>
          <c:spPr>
            <a:ln w="19050">
              <a:solidFill>
                <a:srgbClr val="000000"/>
              </a:solidFill>
            </a:ln>
          </c:spPr>
          <c:marker>
            <c:symbol val="none"/>
          </c:marker>
          <c:dLbls>
            <c:dLbl>
              <c:idx val="0"/>
              <c:tx>
                <c:strRef>
                  <c:f>'Cross Section'!$X$84</c:f>
                  <c:strCache>
                    <c:ptCount val="1"/>
                    <c:pt idx="0">
                      <c:v>-31404</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{BF209B77-1527-4C01-9596-B631034292EF}</c15:txfldGUID>
                      <c15:f>'Cross Section'!$X$84</c15:f>
                      <c15:dlblFieldTableCache>
                        <c:ptCount val="1"/>
                        <c:pt idx="0">
                          <c:v>-31404</c:v>
                        </c:pt>
                      </c15:dlblFieldTableCache>
                    </c15:dlblFTEntry>
                  </c15:dlblFieldTable>
                  <c15:showDataLabelsRange val="0"/>
                </c:ext>
                <c:ext xmlns:c16="http://schemas.microsoft.com/office/drawing/2014/chart" uri="{C3380CC4-5D6E-409C-BE32-E72D297353CC}">
                  <c16:uniqueId val="{00000006-0746-4337-93DD-A3E85FB9610E}"/>
                </c:ext>
              </c:extLst>
            </c:dLbl>
            <c:dLbl>
              <c:idx val="1"/>
              <c:tx>
                <c:strRef>
                  <c:f>'Cross Section'!$X$85</c:f>
                  <c:strCache>
                    <c:ptCount val="1"/>
                    <c:pt idx="0">
                      <c:v>2227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{CDA2EAB8-584B-4194-A1F1-07C0A2D9927C}</c15:txfldGUID>
                      <c15:f>'Cross Section'!$X$85</c15:f>
                      <c15:dlblFieldTableCache>
                        <c:ptCount val="1"/>
                        <c:pt idx="0">
                          <c:v>2227</c:v>
                        </c:pt>
                      </c15:dlblFieldTableCache>
                    </c15:dlblFTEntry>
                  </c15:dlblFieldTable>
                  <c15:showDataLabelsRange val="0"/>
                </c:ext>
                <c:ext xmlns:c16="http://schemas.microsoft.com/office/drawing/2014/chart" uri="{C3380CC4-5D6E-409C-BE32-E72D297353CC}">
                  <c16:uniqueId val="{00000007-0746-4337-93DD-A3E85FB9610E}"/>
                </c:ext>
              </c:extLst>
            </c:dLbl>
            <c:dLbl>
              <c:idx val="2"/>
              <c:tx>
                <c:strRef>
                  <c:f>'Cross Section'!$X$86</c:f>
                  <c:strCache>
                    <c:ptCount val="1"/>
                    <c:pt idx="0">
                      <c:v>28802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{21073E86-777B-487F-94B0-2E356BA293D4}</c15:txfldGUID>
                      <c15:f>'Cross Section'!$X$86</c15:f>
                      <c15:dlblFieldTableCache>
                        <c:ptCount val="1"/>
                        <c:pt idx="0">
                          <c:v>28802</c:v>
                        </c:pt>
                      </c15:dlblFieldTableCache>
                    </c15:dlblFTEntry>
                  </c15:dlblFieldTable>
                  <c15:showDataLabelsRange val="0"/>
                </c:ext>
                <c:ext xmlns:c16="http://schemas.microsoft.com/office/drawing/2014/chart" uri="{C3380CC4-5D6E-409C-BE32-E72D297353CC}">
                  <c16:uniqueId val="{00000008-0746-4337-93DD-A3E85FB9610E}"/>
                </c:ext>
              </c:extLst>
            </c:dLbl>
            <c:dLbl>
              <c:idx val="3"/>
              <c:tx>
                <c:strRef>
                  <c:f>'Cross Section'!$X$87</c:f>
                  <c:strCache>
                    <c:ptCount val="1"/>
                    <c:pt idx="0">
                      <c:v>-4829</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{89912E6E-072E-49DA-86C0-ACA7852FB771}</c15:txfldGUID>
                      <c15:f>'Cross Section'!$X$87</c15:f>
                      <c15:dlblFieldTableCache>
                        <c:ptCount val="1"/>
                        <c:pt idx="0">
                          <c:v>-4829</c:v>
                        </c:pt>
                      </c15:dlblFieldTableCache>
                    </c15:dlblFTEntry>
                  </c15:dlblFieldTable>
                  <c15:showDataLabelsRange val="0"/>
                </c:ext>
                <c:ext xmlns:c16="http://schemas.microsoft.com/office/drawing/2014/chart" uri="{C3380CC4-5D6E-409C-BE32-E72D297353CC}">
                  <c16:uniqueId val="{00000009-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0A-0746-4337-93DD-A3E85FB9610E}"/>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Section'!$X$19:$X$23</c:f>
              <c:numCache>
                <c:formatCode>0.00</c:formatCode>
                <c:ptCount val="5"/>
                <c:pt idx="0">
                  <c:v>1.6875000000000002</c:v>
                </c:pt>
                <c:pt idx="1">
                  <c:v>1.3125000000000002</c:v>
                </c:pt>
                <c:pt idx="2">
                  <c:v>1.3124999999999998</c:v>
                </c:pt>
                <c:pt idx="3">
                  <c:v>1.6874999999999998</c:v>
                </c:pt>
                <c:pt idx="4">
                  <c:v>1.6875000000000002</c:v>
                </c:pt>
              </c:numCache>
            </c:numRef>
          </c:xVal>
          <c:yVal>
            <c:numRef>
              <c:f>'Cross Section'!$Y$19:$Y$23</c:f>
              <c:numCache>
                <c:formatCode>0.00</c:formatCode>
                <c:ptCount val="5"/>
                <c:pt idx="0">
                  <c:v>6.5</c:v>
                </c:pt>
                <c:pt idx="1">
                  <c:v>6.5</c:v>
                </c:pt>
                <c:pt idx="2">
                  <c:v>0.25</c:v>
                </c:pt>
                <c:pt idx="3">
                  <c:v>0.25</c:v>
                </c:pt>
                <c:pt idx="4">
                  <c:v>6.5</c:v>
                </c:pt>
              </c:numCache>
            </c:numRef>
          </c:yVal>
          <c:smooth val="0"/>
          <c:extLst>
            <c:ext xmlns:c16="http://schemas.microsoft.com/office/drawing/2014/chart" uri="{C3380CC4-5D6E-409C-BE32-E72D297353CC}">
              <c16:uniqueId val="{0000000B-0746-4337-93DD-A3E85FB9610E}"/>
            </c:ext>
          </c:extLst>
        </c:ser>
        <c:ser>
          <c:idx val="2"/>
          <c:order val="2"/>
          <c:spPr>
            <a:ln w="19050">
              <a:solidFill>
                <a:srgbClr val="000000"/>
              </a:solidFill>
            </a:ln>
          </c:spPr>
          <c:marker>
            <c:symbol val="none"/>
          </c:marker>
          <c:dLbls>
            <c:dLbl>
              <c:idx val="0"/>
              <c:tx>
                <c:strRef>
                  <c:f>'Cross Section'!$X$89</c:f>
                  <c:strCache>
                    <c:ptCount val="1"/>
                    <c:pt idx="0">
                      <c:v>-144322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{A2596BE8-D3ED-4B49-8B70-AA87C6A75DC3}</c15:txfldGUID>
                      <c15:f>'Cross Section'!$X$89</c15:f>
                      <c15:dlblFieldTableCache>
                        <c:ptCount val="1"/>
                        <c:pt idx="0">
                          <c:v>-144322</c:v>
                        </c:pt>
                      </c15:dlblFieldTableCache>
                    </c15:dlblFTEntry>
                  </c15:dlblFieldTable>
                  <c15:showDataLabelsRange val="0"/>
                </c:ext>
                <c:ext xmlns:c16="http://schemas.microsoft.com/office/drawing/2014/chart" uri="{C3380CC4-5D6E-409C-BE32-E72D297353CC}">
                  <c16:uniqueId val="{0000000C-0746-4337-93DD-A3E85FB9610E}"/>
                </c:ext>
              </c:extLst>
            </c:dLbl>
            <c:dLbl>
              <c:idx val="1"/>
              <c:tx>
                <c:strRef>
                  <c:f>'Cross Section'!$X$90</c:f>
                  <c:strCache>
                    <c:ptCount val="1"/>
                    <c:pt idx="0">
                      <c:v>118859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{EA3A445E-C43C-4571-ACB0-E5D65B401506}</c15:txfldGUID>
                      <c15:f>'Cross Section'!$X$90</c15:f>
                      <c15:dlblFieldTableCache>
                        <c:ptCount val="1"/>
                        <c:pt idx="0">
                          <c:v>118859</c:v>
                        </c:pt>
                      </c15:dlblFieldTableCache>
                    </c15:dlblFTEntry>
                  </c15:dlblFieldTable>
                  <c15:showDataLabelsRange val="0"/>
                </c:ext>
                <c:ext xmlns:c16="http://schemas.microsoft.com/office/drawing/2014/chart" uri="{C3380CC4-5D6E-409C-BE32-E72D297353CC}">
                  <c16:uniqueId val="{0000000D-0746-4337-93DD-A3E85FB9610E}"/>
                </c:ext>
              </c:extLst>
            </c:dLbl>
            <c:dLbl>
              <c:idx val="2"/>
              <c:tx>
                <c:strRef>
                  <c:f>'Cross Section'!$X$91</c:f>
                  <c:strCache>
                    <c:ptCount val="1"/>
                    <c:pt idx="0">
                      <c:v>114083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{0501A4B4-5B5D-4163-9A6D-C3418C65F99A}</c15:txfldGUID>
                      <c15:f>'Cross Section'!$X$91</c15:f>
                      <c15:dlblFieldTableCache>
                        <c:ptCount val="1"/>
                        <c:pt idx="0">
                          <c:v>114083</c:v>
                        </c:pt>
                      </c15:dlblFieldTableCache>
                    </c15:dlblFTEntry>
                  </c15:dlblFieldTable>
                  <c15:showDataLabelsRange val="0"/>
                </c:ext>
                <c:ext xmlns:c16="http://schemas.microsoft.com/office/drawing/2014/chart" uri="{C3380CC4-5D6E-409C-BE32-E72D297353CC}">
                  <c16:uniqueId val="{0000000E-0746-4337-93DD-A3E85FB9610E}"/>
                </c:ext>
              </c:extLst>
            </c:dLbl>
            <c:dLbl>
              <c:idx val="3"/>
              <c:tx>
                <c:strRef>
                  <c:f>'Cross Section'!$X$92</c:f>
                  <c:strCache>
                    <c:ptCount val="1"/>
                    <c:pt idx="0">
                      <c:v>-149098</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{31299FD9-3A75-48AC-9FA3-56ADE2B42DB8}</c15:txfldGUID>
                      <c15:f>'Cross Section'!$X$92</c15:f>
                      <c15:dlblFieldTableCache>
                        <c:ptCount val="1"/>
                        <c:pt idx="0">
                          <c:v>-149098</c:v>
                        </c:pt>
                      </c15:dlblFieldTableCache>
                    </c15:dlblFTEntry>
                  </c15:dlblFieldTable>
                  <c15:showDataLabelsRange val="0"/>
                </c:ext>
                <c:ext xmlns:c16="http://schemas.microsoft.com/office/drawing/2014/chart" uri="{C3380CC4-5D6E-409C-BE32-E72D297353CC}">
                  <c16:uniqueId val="{0000000F-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10-0746-4337-93DD-A3E85FB9610E}"/>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Section'!$X$25:$X$29</c:f>
              <c:numCache>
                <c:formatCode>0.00</c:formatCode>
                <c:ptCount val="5"/>
                <c:pt idx="0">
                  <c:v>2.9165363587957875</c:v>
                </c:pt>
                <c:pt idx="1">
                  <c:v>1.8758879928582495E-2</c:v>
                </c:pt>
                <c:pt idx="2">
                  <c:v>8.3463641204212458E-2</c:v>
                </c:pt>
                <c:pt idx="3">
                  <c:v>2.9812411200714175</c:v>
                </c:pt>
                <c:pt idx="4">
                  <c:v>2.9165363587957875</c:v>
                </c:pt>
              </c:numCache>
            </c:numRef>
          </c:xVal>
          <c:yVal>
            <c:numRef>
              <c:f>'Cross Section'!$Y$25:$Y$29</c:f>
              <c:numCache>
                <c:formatCode>0.00</c:formatCode>
                <c:ptCount val="5"/>
                <c:pt idx="0">
                  <c:v>7.1339692959399148</c:v>
                </c:pt>
                <c:pt idx="1">
                  <c:v>6.3575121606323526</c:v>
                </c:pt>
                <c:pt idx="2">
                  <c:v>6.1160307040600852</c:v>
                </c:pt>
                <c:pt idx="3">
                  <c:v>6.8924878393676474</c:v>
                </c:pt>
                <c:pt idx="4">
                  <c:v>7.1339692959399148</c:v>
                </c:pt>
              </c:numCache>
            </c:numRef>
          </c:yVal>
          <c:smooth val="0"/>
          <c:extLst>
            <c:ext xmlns:c16="http://schemas.microsoft.com/office/drawing/2014/chart" uri="{C3380CC4-5D6E-409C-BE32-E72D297353CC}">
              <c16:uniqueId val="{00000011-0746-4337-93DD-A3E85FB9610E}"/>
            </c:ext>
          </c:extLst>
        </c:ser>
        <c:ser>
          <c:idx val="3"/>
          <c:order val="3"/>
          <c:spPr>
            <a:ln w="19050">
              <a:solidFill>
                <a:srgbClr val="000000"/>
              </a:solidFill>
            </a:ln>
          </c:spPr>
          <c:marker>
            <c:symbol val="none"/>
          </c:marker>
          <c:dLbls>
            <c:dLbl>
              <c:idx val="0"/>
              <c:tx>
                <c:strRef>
                  <c:f>'Cross Section'!$AA$79</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{F6E46C70-A6A6-4F47-85F8-D6100A6DE96B}</c15:txfldGUID>
                      <c15:f>'Cross Section'!$AA$79</c15:f>
                      <c15:dlblFieldTableCache>
                        <c:ptCount val="1"/>
                        <c:pt idx="0">
                          <c:v>147573</c:v>
                        </c:pt>
                      </c15:dlblFieldTableCache>
                    </c15:dlblFTEntry>
                  </c15:dlblFieldTable>
                  <c15:showDataLabelsRange val="0"/>
                </c:ext>
                <c:ext xmlns:c16="http://schemas.microsoft.com/office/drawing/2014/chart" uri="{C3380CC4-5D6E-409C-BE32-E72D297353CC}">
                  <c16:uniqueId val="{00000012-0746-4337-93DD-A3E85FB9610E}"/>
                </c:ext>
              </c:extLst>
            </c:dLbl>
            <c:dLbl>
              <c:idx val="1"/>
              <c:tx>
                <c:strRef>
                  <c:f>'Cross Section'!$AA$80</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{1A04CB7F-15D6-4214-8679-3DDB4F82DF06}</c15:txfldGUID>
                      <c15:f>'Cross Section'!$AA$80</c15:f>
                      <c15:dlblFieldTableCache>
                        <c:ptCount val="1"/>
                        <c:pt idx="0">
                          <c:v>147573</c:v>
                        </c:pt>
                      </c15:dlblFieldTableCache>
                    </c15:dlblFTEntry>
                  </c15:dlblFieldTable>
                  <c15:showDataLabelsRange val="0"/>
                </c:ext>
                <c:ext xmlns:c16="http://schemas.microsoft.com/office/drawing/2014/chart" uri="{C3380CC4-5D6E-409C-BE32-E72D297353CC}">
                  <c16:uniqueId val="{00000013-0746-4337-93DD-A3E85FB9610E}"/>
                </c:ext>
              </c:extLst>
            </c:dLbl>
            <c:dLbl>
              <c:idx val="2"/>
              <c:tx>
                <c:strRef>
                  <c:f>'Cross Section'!$AA$81</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{F24C3A74-6DA5-49FD-A478-E29C5D6A157E}</c15:txfldGUID>
                      <c15:f>'Cross Section'!$AA$81</c15:f>
                      <c15:dlblFieldTableCache>
                        <c:ptCount val="1"/>
                        <c:pt idx="0">
                          <c:v>147573</c:v>
                        </c:pt>
                      </c15:dlblFieldTableCache>
                    </c15:dlblFTEntry>
                  </c15:dlblFieldTable>
                  <c15:showDataLabelsRange val="0"/>
                </c:ext>
                <c:ext xmlns:c16="http://schemas.microsoft.com/office/drawing/2014/chart" uri="{C3380CC4-5D6E-409C-BE32-E72D297353CC}">
                  <c16:uniqueId val="{00000014-0746-4337-93DD-A3E85FB9610E}"/>
                </c:ext>
              </c:extLst>
            </c:dLbl>
            <c:dLbl>
              <c:idx val="3"/>
              <c:tx>
                <c:strRef>
                  <c:f>'Cross Section'!$AA$82</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{857363A7-0684-4828-BF1A-118F784E482A}</c15:txfldGUID>
                      <c15:f>'Cross Section'!$AA$82</c15:f>
                      <c15:dlblFieldTableCache>
                        <c:ptCount val="1"/>
                        <c:pt idx="0">
                          <c:v>147573</c:v>
                        </c:pt>
                      </c15:dlblFieldTableCache>
                    </c15:dlblFTEntry>
                  </c15:dlblFieldTable>
                  <c15:showDataLabelsRange val="0"/>
                </c:ext>
                <c:ext xmlns:c16="http://schemas.microsoft.com/office/drawing/2014/chart" uri="{C3380CC4-5D6E-409C-BE32-E72D297353CC}">
                  <c16:uniqueId val="{00000015-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16-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Section'!$AA$13:$AA$17</c:f>
              <c:numCache>
                <c:formatCode>0.00</c:formatCode>
                <c:ptCount val="5"/>
                <c:pt idx="0">
                  <c:v>0</c:v>
                </c:pt>
                <c:pt idx="1">
                  <c:v>0</c:v>
                </c:pt>
                <c:pt idx="2">
                  <c:v>0</c:v>
                </c:pt>
                <c:pt idx="3">
                  <c:v>0</c:v>
                </c:pt>
                <c:pt idx="4">
                  <c:v>0</c:v>
                </c:pt>
              </c:numCache>
            </c:numRef>
          </c:xVal>
          <c:yVal>
            <c:numRef>
              <c:f>'Cross Section'!$AB$13:$AB$17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7-0746-4337-93DD-A3E85FB9610E}"/>
            </c:ext>
          </c:extLst>
        </c:ser>
        <c:ser>
          <c:idx val="4"/>
          <c:order val="4"/>
          <c:spPr>
            <a:ln w="19050">
              <a:solidFill>
                <a:srgbClr val="000000"/>
              </a:solidFill>
            </a:ln>
          </c:spPr>
          <c:marker>
            <c:symbol val="none"/>
          </c:marker>
          <c:dLbls>
            <c:dLbl>
              <c:idx val="0"/>
              <c:tx>
                <c:strRef>
                  <c:f>'Cross Section'!$AA$84</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{1D1BD98F-AF94-41BA-894B-147FE9B04C50}</c15:txfldGUID>
                      <c15:f>'Cross Section'!$AA$84</c15:f>
                      <c15:dlblFieldTableCache>
                        <c:ptCount val="1"/>
                        <c:pt idx="0">
                          <c:v>147573</c:v>
                        </c:pt>
                      </c15:dlblFieldTableCache>
                    </c15:dlblFTEntry>
                  </c15:dlblFieldTable>
                  <c15:showDataLabelsRange val="0"/>
                </c:ext>
                <c:ext xmlns:c16="http://schemas.microsoft.com/office/drawing/2014/chart" uri="{C3380CC4-5D6E-409C-BE32-E72D297353CC}">
                  <c16:uniqueId val="{00000018-0746-4337-93DD-A3E85FB9610E}"/>
                </c:ext>
              </c:extLst>
            </c:dLbl>
            <c:dLbl>
              <c:idx val="1"/>
              <c:tx>
                <c:strRef>
                  <c:f>'Cross Section'!$AA$85</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{19D888FF-1787-48EC-8B50-9A6E8DB2354C}</c15:txfldGUID>
                      <c15:f>'Cross Section'!$AA$85</c15:f>
                      <c15:dlblFieldTableCache>
                        <c:ptCount val="1"/>
                        <c:pt idx="0">
                          <c:v>147573</c:v>
                        </c:pt>
                      </c15:dlblFieldTableCache>
                    </c15:dlblFTEntry>
                  </c15:dlblFieldTable>
                  <c15:showDataLabelsRange val="0"/>
                </c:ext>
                <c:ext xmlns:c16="http://schemas.microsoft.com/office/drawing/2014/chart" uri="{C3380CC4-5D6E-409C-BE32-E72D297353CC}">
                  <c16:uniqueId val="{00000019-0746-4337-93DD-A3E85FB9610E}"/>
                </c:ext>
              </c:extLst>
            </c:dLbl>
            <c:dLbl>
              <c:idx val="2"/>
              <c:tx>
                <c:strRef>
                  <c:f>'Cross Section'!$AA$86</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{191B5FBD-8378-45F3-97E2-1C6C61B4F7CB}</c15:txfldGUID>
                      <c15:f>'Cross Section'!$AA$86</c15:f>
                      <c15:dlblFieldTableCache>
                        <c:ptCount val="1"/>
                        <c:pt idx="0">
                          <c:v>147573</c:v>
                        </c:pt>
                      </c15:dlblFieldTableCache>
                    </c15:dlblFTEntry>
                  </c15:dlblFieldTable>
                  <c15:showDataLabelsRange val="0"/>
                </c:ext>
                <c:ext xmlns:c16="http://schemas.microsoft.com/office/drawing/2014/chart" uri="{C3380CC4-5D6E-409C-BE32-E72D297353CC}">
                  <c16:uniqueId val="{0000001A-0746-4337-93DD-A3E85FB9610E}"/>
                </c:ext>
              </c:extLst>
            </c:dLbl>
            <c:dLbl>
              <c:idx val="3"/>
              <c:tx>
                <c:strRef>
                  <c:f>'Cross Section'!$AA$87</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{ECD02F05-B111-4904-A80F-82CFDB1D96E6}</c15:txfldGUID>
                      <c15:f>'Cross Section'!$AA$87</c15:f>
                      <c15:dlblFieldTableCache>
                        <c:ptCount val="1"/>
                        <c:pt idx="0">
                          <c:v>147573</c:v>
                        </c:pt>
                      </c15:dlblFieldTableCache>
                    </c15:dlblFTEntry>
                  </c15:dlblFieldTable>
                  <c15:showDataLabelsRange val="0"/>
                </c:ext>
                <c:ext xmlns:c16="http://schemas.microsoft.com/office/drawing/2014/chart" uri="{C3380CC4-5D6E-409C-BE32-E72D297353CC}">
                  <c16:uniqueId val="{0000001B-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1C-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Section'!$AA$19:$AA$23</c:f>
              <c:numCache>
                <c:formatCode>0.00</c:formatCode>
                <c:ptCount val="5"/>
                <c:pt idx="0">
                  <c:v>0</c:v>
                </c:pt>
                <c:pt idx="1">
                  <c:v>0</c:v>
                </c:pt>
                <c:pt idx="2">
                  <c:v>0</c:v>
                </c:pt>
                <c:pt idx="3">
                  <c:v>0</c:v>
                </c:pt>
                <c:pt idx="4">
                  <c:v>0</c:v>
                </c:pt>
              </c:numCache>
            </c:numRef>
          </c:xVal>
          <c:yVal>
            <c:numRef>
              <c:f>'Cross Section'!$AB$19:$AB$23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1D-0746-4337-93DD-A3E85FB9610E}"/>
            </c:ext>
          </c:extLst>
        </c:ser>
        <c:ser>
          <c:idx val="5"/>
          <c:order val="5"/>
          <c:spPr>
            <a:ln w="19050">
              <a:solidFill>
                <a:srgbClr val="000000"/>
              </a:solidFill>
            </a:ln>
          </c:spPr>
          <c:marker>
            <c:symbol val="none"/>
          </c:marker>
          <c:dLbls>
            <c:dLbl>
              <c:idx val="0"/>
              <c:tx>
                <c:strRef>
                  <c:f>'Cross Section'!$AA$89</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{80F62E86-1B22-4A3C-96BA-FF4730C93791}</c15:txfldGUID>
                      <c15:f>'Cross Section'!$AA$89</c15:f>
                      <c15:dlblFieldTableCache>
                        <c:ptCount val="1"/>
                        <c:pt idx="0">
                          <c:v>147573</c:v>
                        </c:pt>
                      </c15:dlblFieldTableCache>
                    </c15:dlblFTEntry>
                  </c15:dlblFieldTable>
                  <c15:showDataLabelsRange val="0"/>
                </c:ext>
                <c:ext xmlns:c16="http://schemas.microsoft.com/office/drawing/2014/chart" uri="{C3380CC4-5D6E-409C-BE32-E72D297353CC}">
                  <c16:uniqueId val="{0000001E-0746-4337-93DD-A3E85FB9610E}"/>
                </c:ext>
              </c:extLst>
            </c:dLbl>
            <c:dLbl>
              <c:idx val="1"/>
              <c:tx>
                <c:strRef>
                  <c:f>'Cross Section'!$AA$90</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{10C9A486-763A-4741-8194-4BE8CA47AE46}</c15:txfldGUID>
                      <c15:f>'Cross Section'!$AA$90</c15:f>
                      <c15:dlblFieldTableCache>
                        <c:ptCount val="1"/>
                        <c:pt idx="0">
                          <c:v>147573</c:v>
                        </c:pt>
                      </c15:dlblFieldTableCache>
                    </c15:dlblFTEntry>
                  </c15:dlblFieldTable>
                  <c15:showDataLabelsRange val="0"/>
                </c:ext>
                <c:ext xmlns:c16="http://schemas.microsoft.com/office/drawing/2014/chart" uri="{C3380CC4-5D6E-409C-BE32-E72D297353CC}">
                  <c16:uniqueId val="{0000001F-0746-4337-93DD-A3E85FB9610E}"/>
                </c:ext>
              </c:extLst>
            </c:dLbl>
            <c:dLbl>
              <c:idx val="2"/>
              <c:tx>
                <c:strRef>
                  <c:f>'Cross Section'!$AA$91</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{DA78168E-C19B-4418-A77C-B60423334119}</c15:txfldGUID>
                      <c15:f>'Cross Section'!$AA$91</c15:f>
                      <c15:dlblFieldTableCache>
                        <c:ptCount val="1"/>
                        <c:pt idx="0">
                          <c:v>147573</c:v>
                        </c:pt>
                      </c15:dlblFieldTableCache>
                    </c15:dlblFTEntry>
                  </c15:dlblFieldTable>
                  <c15:showDataLabelsRange val="0"/>
                </c:ext>
                <c:ext xmlns:c16="http://schemas.microsoft.com/office/drawing/2014/chart" uri="{C3380CC4-5D6E-409C-BE32-E72D297353CC}">
                  <c16:uniqueId val="{00000020-0746-4337-93DD-A3E85FB9610E}"/>
                </c:ext>
              </c:extLst>
            </c:dLbl>
            <c:dLbl>
              <c:idx val="3"/>
              <c:tx>
                <c:strRef>
                  <c:f>'Cross Section'!$AA$92</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{B6491F55-258D-412D-AEB0-9D4A38F08820}</c15:txfldGUID>
                      <c15:f>'Cross Section'!$AA$92</c15:f>
                      <c15:dlblFieldTableCache>
                        <c:ptCount val="1"/>
                        <c:pt idx="0">
                          <c:v>147573</c:v>
                        </c:pt>
                      </c15:dlblFieldTableCache>
                    </c15:dlblFTEntry>
                  </c15:dlblFieldTable>
                  <c15:showDataLabelsRange val="0"/>
                </c:ext>
                <c:ext xmlns:c16="http://schemas.microsoft.com/office/drawing/2014/chart" uri="{C3380CC4-5D6E-409C-BE32-E72D297353CC}">
                  <c16:uniqueId val="{00000021-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22-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Section'!$AA$25:$AA$29</c:f>
              <c:numCache>
                <c:formatCode>0.00</c:formatCode>
                <c:ptCount val="5"/>
                <c:pt idx="0">
                  <c:v>0</c:v>
                </c:pt>
                <c:pt idx="1">
                  <c:v>0</c:v>
                </c:pt>
                <c:pt idx="2">
                  <c:v>0</c:v>
                </c:pt>
                <c:pt idx="3">
                  <c:v>0</c:v>
                </c:pt>
                <c:pt idx="4">
                  <c:v>0</c:v>
                </c:pt>
              </c:numCache>
            </c:numRef>
          </c:xVal>
          <c:yVal>
            <c:numRef>
              <c:f>'Cross Section'!$AB$25:$AB$29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23-0746-4337-93DD-A3E85FB9610E}"/>
            </c:ext>
          </c:extLst>
        </c:ser>
        <c:ser>
          <c:idx val="6"/>
          <c:order val="6"/>
          <c:spPr>
            <a:ln w="19050">
              <a:solidFill>
                <a:srgbClr val="000000"/>
              </a:solidFill>
            </a:ln>
          </c:spPr>
          <c:marker>
            <c:symbol val="none"/>
          </c:marker>
          <c:dLbls>
            <c:dLbl>
              <c:idx val="0"/>
              <c:tx>
                <c:strRef>
                  <c:f>'Cross Section'!$AD$84</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{E92C23A9-A569-498F-8D8F-E4D70753DE5B}</c15:txfldGUID>
                      <c15:f>'Cross Section'!$AD$84</c15:f>
                      <c15:dlblFieldTableCache>
                        <c:ptCount val="1"/>
                        <c:pt idx="0">
                          <c:v>147573</c:v>
                        </c:pt>
                      </c15:dlblFieldTableCache>
                    </c15:dlblFTEntry>
                  </c15:dlblFieldTable>
                  <c15:showDataLabelsRange val="0"/>
                </c:ext>
                <c:ext xmlns:c16="http://schemas.microsoft.com/office/drawing/2014/chart" uri="{C3380CC4-5D6E-409C-BE32-E72D297353CC}">
                  <c16:uniqueId val="{00000024-0746-4337-93DD-A3E85FB9610E}"/>
                </c:ext>
              </c:extLst>
            </c:dLbl>
            <c:dLbl>
              <c:idx val="1"/>
              <c:tx>
                <c:strRef>
                  <c:f>'Cross Section'!$AD$85</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{0717EF34-D915-4E39-BB14-430CB17EA4EF}</c15:txfldGUID>
                      <c15:f>'Cross Section'!$AD$85</c15:f>
                      <c15:dlblFieldTableCache>
                        <c:ptCount val="1"/>
                        <c:pt idx="0">
                          <c:v>147573</c:v>
                        </c:pt>
                      </c15:dlblFieldTableCache>
                    </c15:dlblFTEntry>
                  </c15:dlblFieldTable>
                  <c15:showDataLabelsRange val="0"/>
                </c:ext>
                <c:ext xmlns:c16="http://schemas.microsoft.com/office/drawing/2014/chart" uri="{C3380CC4-5D6E-409C-BE32-E72D297353CC}">
                  <c16:uniqueId val="{00000025-0746-4337-93DD-A3E85FB9610E}"/>
                </c:ext>
              </c:extLst>
            </c:dLbl>
            <c:dLbl>
              <c:idx val="2"/>
              <c:tx>
                <c:strRef>
                  <c:f>'Cross Section'!$AD$86</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{A72B0685-E9A5-42FF-907B-7CAD5DDBEEAE}</c15:txfldGUID>
                      <c15:f>'Cross Section'!$AD$86</c15:f>
                      <c15:dlblFieldTableCache>
                        <c:ptCount val="1"/>
                        <c:pt idx="0">
                          <c:v>147573</c:v>
                        </c:pt>
                      </c15:dlblFieldTableCache>
                    </c15:dlblFTEntry>
                  </c15:dlblFieldTable>
                  <c15:showDataLabelsRange val="0"/>
                </c:ext>
                <c:ext xmlns:c16="http://schemas.microsoft.com/office/drawing/2014/chart" uri="{C3380CC4-5D6E-409C-BE32-E72D297353CC}">
                  <c16:uniqueId val="{00000026-0746-4337-93DD-A3E85FB9610E}"/>
                </c:ext>
              </c:extLst>
            </c:dLbl>
            <c:dLbl>
              <c:idx val="3"/>
              <c:tx>
                <c:strRef>
                  <c:f>'Cross Section'!$AD$87</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{2E479356-FA97-45E0-BCF4-6DE5982C04E6}</c15:txfldGUID>
                      <c15:f>'Cross Section'!$AD$87</c15:f>
                      <c15:dlblFieldTableCache>
                        <c:ptCount val="1"/>
                        <c:pt idx="0">
                          <c:v>147573</c:v>
                        </c:pt>
                      </c15:dlblFieldTableCache>
                    </c15:dlblFTEntry>
                  </c15:dlblFieldTable>
                  <c15:showDataLabelsRange val="0"/>
                </c:ext>
                <c:ext xmlns:c16="http://schemas.microsoft.com/office/drawing/2014/chart" uri="{C3380CC4-5D6E-409C-BE32-E72D297353CC}">
                  <c16:uniqueId val="{00000027-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28-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Section'!$AD$19:$AD$23</c:f>
              <c:numCache>
                <c:formatCode>0.00</c:formatCode>
                <c:ptCount val="5"/>
                <c:pt idx="0">
                  <c:v>0</c:v>
                </c:pt>
                <c:pt idx="1">
                  <c:v>0</c:v>
                </c:pt>
                <c:pt idx="2">
                  <c:v>0</c:v>
                </c:pt>
                <c:pt idx="3">
                  <c:v>0</c:v>
                </c:pt>
                <c:pt idx="4">
                  <c:v>0</c:v>
                </c:pt>
              </c:numCache>
            </c:numRef>
          </c:xVal>
          <c:yVal>
            <c:numRef>
              <c:f>'Cross Section'!$AE$19:$AE$23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29-0746-4337-93DD-A3E85FB9610E}"/>
            </c:ext>
          </c:extLst>
        </c:ser>
        <c:ser>
          <c:idx val="7"/>
          <c:order val="7"/>
          <c:spPr>
            <a:ln w="19050">
              <a:solidFill>
                <a:srgbClr val="000000"/>
              </a:solidFill>
            </a:ln>
          </c:spPr>
          <c:marker>
            <c:symbol val="none"/>
          </c:marker>
          <c:dLbls>
            <c:dLbl>
              <c:idx val="0"/>
              <c:tx>
                <c:strRef>
                  <c:f>'Cross Section'!$AD$89</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{F5D26CAE-321F-4857-BE46-44327AD3EBC0}</c15:txfldGUID>
                      <c15:f>'Cross Section'!$AD$89</c15:f>
                      <c15:dlblFieldTableCache>
                        <c:ptCount val="1"/>
                        <c:pt idx="0">
                          <c:v>147573</c:v>
                        </c:pt>
                      </c15:dlblFieldTableCache>
                    </c15:dlblFTEntry>
                  </c15:dlblFieldTable>
                  <c15:showDataLabelsRange val="0"/>
                </c:ext>
                <c:ext xmlns:c16="http://schemas.microsoft.com/office/drawing/2014/chart" uri="{C3380CC4-5D6E-409C-BE32-E72D297353CC}">
                  <c16:uniqueId val="{0000002A-0746-4337-93DD-A3E85FB9610E}"/>
                </c:ext>
              </c:extLst>
            </c:dLbl>
            <c:dLbl>
              <c:idx val="1"/>
              <c:tx>
                <c:strRef>
                  <c:f>'Cross Section'!$AD$90</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{1D48763E-7EE5-44FE-8A0F-3AF8596EE7BB}</c15:txfldGUID>
                      <c15:f>'Cross Section'!$AD$90</c15:f>
                      <c15:dlblFieldTableCache>
                        <c:ptCount val="1"/>
                        <c:pt idx="0">
                          <c:v>147573</c:v>
                        </c:pt>
                      </c15:dlblFieldTableCache>
                    </c15:dlblFTEntry>
                  </c15:dlblFieldTable>
                  <c15:showDataLabelsRange val="0"/>
                </c:ext>
                <c:ext xmlns:c16="http://schemas.microsoft.com/office/drawing/2014/chart" uri="{C3380CC4-5D6E-409C-BE32-E72D297353CC}">
                  <c16:uniqueId val="{0000002B-0746-4337-93DD-A3E85FB9610E}"/>
                </c:ext>
              </c:extLst>
            </c:dLbl>
            <c:dLbl>
              <c:idx val="2"/>
              <c:tx>
                <c:strRef>
                  <c:f>'Cross Section'!$AD$91</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{AC73FD9C-4C9B-4F9C-9601-C7EB261B4350}</c15:txfldGUID>
                      <c15:f>'Cross Section'!$AD$91</c15:f>
                      <c15:dlblFieldTableCache>
                        <c:ptCount val="1"/>
                        <c:pt idx="0">
                          <c:v>147573</c:v>
                        </c:pt>
                      </c15:dlblFieldTableCache>
                    </c15:dlblFTEntry>
                  </c15:dlblFieldTable>
                  <c15:showDataLabelsRange val="0"/>
                </c:ext>
                <c:ext xmlns:c16="http://schemas.microsoft.com/office/drawing/2014/chart" uri="{C3380CC4-5D6E-409C-BE32-E72D297353CC}">
                  <c16:uniqueId val="{0000002C-0746-4337-93DD-A3E85FB9610E}"/>
                </c:ext>
              </c:extLst>
            </c:dLbl>
            <c:dLbl>
              <c:idx val="3"/>
              <c:tx>
                <c:strRef>
                  <c:f>'Cross Section'!$AD$92</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{8656466A-23FF-4AB6-95D9-7D59E1DF7AE4}</c15:txfldGUID>
                      <c15:f>'Cross Section'!$AD$92</c15:f>
                      <c15:dlblFieldTableCache>
                        <c:ptCount val="1"/>
                        <c:pt idx="0">
                          <c:v>147573</c:v>
                        </c:pt>
                      </c15:dlblFieldTableCache>
                    </c15:dlblFTEntry>
                  </c15:dlblFieldTable>
                  <c15:showDataLabelsRange val="0"/>
                </c:ext>
                <c:ext xmlns:c16="http://schemas.microsoft.com/office/drawing/2014/chart" uri="{C3380CC4-5D6E-409C-BE32-E72D297353CC}">
                  <c16:uniqueId val="{0000002D-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2E-0746-4337-93DD-A3E85FB9610E}"/>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Section'!$AD$25:$AD$29</c:f>
              <c:numCache>
                <c:formatCode>0.00</c:formatCode>
                <c:ptCount val="5"/>
                <c:pt idx="0">
                  <c:v>0</c:v>
                </c:pt>
                <c:pt idx="1">
                  <c:v>0</c:v>
                </c:pt>
                <c:pt idx="2">
                  <c:v>0</c:v>
                </c:pt>
                <c:pt idx="3">
                  <c:v>0</c:v>
                </c:pt>
                <c:pt idx="4">
                  <c:v>0</c:v>
                </c:pt>
              </c:numCache>
            </c:numRef>
          </c:xVal>
          <c:yVal>
            <c:numRef>
              <c:f>'Cross Section'!$AE$25:$AE$29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2F-0746-4337-93DD-A3E85FB9610E}"/>
            </c:ext>
          </c:extLst>
        </c:ser>
        <c:ser>
          <c:idx val="8"/>
          <c:order val="8"/>
          <c:spPr>
            <a:ln w="19050">
              <a:solidFill>
                <a:srgbClr val="000000"/>
              </a:solidFill>
            </a:ln>
          </c:spPr>
          <c:marker>
            <c:symbol val="none"/>
          </c:marker>
          <c:dLbls>
            <c:dLbl>
              <c:idx val="0"/>
              <c:tx>
                <c:strRef>
                  <c:f>'Cross Section'!$AD$79</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{428E0D3D-FF19-4DF2-A6AD-90915D1EAAD1}</c15:txfldGUID>
                      <c15:f>'Cross Section'!$AD$79</c15:f>
                      <c15:dlblFieldTableCache>
                        <c:ptCount val="1"/>
                        <c:pt idx="0">
                          <c:v>147573</c:v>
                        </c:pt>
                      </c15:dlblFieldTableCache>
                    </c15:dlblFTEntry>
                  </c15:dlblFieldTable>
                  <c15:showDataLabelsRange val="0"/>
                </c:ext>
                <c:ext xmlns:c16="http://schemas.microsoft.com/office/drawing/2014/chart" uri="{C3380CC4-5D6E-409C-BE32-E72D297353CC}">
                  <c16:uniqueId val="{00000030-0746-4337-93DD-A3E85FB9610E}"/>
                </c:ext>
              </c:extLst>
            </c:dLbl>
            <c:dLbl>
              <c:idx val="1"/>
              <c:tx>
                <c:strRef>
                  <c:f>'Cross Section'!$AD$80</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{2B0D6E7A-3F79-4CF4-9646-9929C22BB390}</c15:txfldGUID>
                      <c15:f>'Cross Section'!$AD$80</c15:f>
                      <c15:dlblFieldTableCache>
                        <c:ptCount val="1"/>
                        <c:pt idx="0">
                          <c:v>147573</c:v>
                        </c:pt>
                      </c15:dlblFieldTableCache>
                    </c15:dlblFTEntry>
                  </c15:dlblFieldTable>
                  <c15:showDataLabelsRange val="0"/>
                </c:ext>
                <c:ext xmlns:c16="http://schemas.microsoft.com/office/drawing/2014/chart" uri="{C3380CC4-5D6E-409C-BE32-E72D297353CC}">
                  <c16:uniqueId val="{00000031-0746-4337-93DD-A3E85FB9610E}"/>
                </c:ext>
              </c:extLst>
            </c:dLbl>
            <c:dLbl>
              <c:idx val="2"/>
              <c:tx>
                <c:strRef>
                  <c:f>'Cross Section'!$AD$81</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{BF8339B8-5B16-4CA9-A541-3EF7EDEA1A25}</c15:txfldGUID>
                      <c15:f>'Cross Section'!$AD$81</c15:f>
                      <c15:dlblFieldTableCache>
                        <c:ptCount val="1"/>
                        <c:pt idx="0">
                          <c:v>147573</c:v>
                        </c:pt>
                      </c15:dlblFieldTableCache>
                    </c15:dlblFTEntry>
                  </c15:dlblFieldTable>
                  <c15:showDataLabelsRange val="0"/>
                </c:ext>
                <c:ext xmlns:c16="http://schemas.microsoft.com/office/drawing/2014/chart" uri="{C3380CC4-5D6E-409C-BE32-E72D297353CC}">
                  <c16:uniqueId val="{00000032-0746-4337-93DD-A3E85FB9610E}"/>
                </c:ext>
              </c:extLst>
            </c:dLbl>
            <c:dLbl>
              <c:idx val="3"/>
              <c:tx>
                <c:strRef>
                  <c:f>'Cross Section'!$AD$82</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{29D5C4F3-FEC4-4ED8-A219-DC48B1C3A989}</c15:txfldGUID>
                      <c15:f>'Cross Section'!$AD$82</c15:f>
                      <c15:dlblFieldTableCache>
                        <c:ptCount val="1"/>
                        <c:pt idx="0">
                          <c:v>147573</c:v>
                        </c:pt>
                      </c15:dlblFieldTableCache>
                    </c15:dlblFTEntry>
                  </c15:dlblFieldTable>
                  <c15:showDataLabelsRange val="0"/>
                </c:ext>
                <c:ext xmlns:c16="http://schemas.microsoft.com/office/drawing/2014/chart" uri="{C3380CC4-5D6E-409C-BE32-E72D297353CC}">
                  <c16:uniqueId val="{00000033-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34-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Section'!$AD$13:$AD$17</c:f>
              <c:numCache>
                <c:formatCode>0.00</c:formatCode>
                <c:ptCount val="5"/>
                <c:pt idx="0">
                  <c:v>0</c:v>
                </c:pt>
                <c:pt idx="1">
                  <c:v>0</c:v>
                </c:pt>
                <c:pt idx="2">
                  <c:v>0</c:v>
                </c:pt>
                <c:pt idx="3">
                  <c:v>0</c:v>
                </c:pt>
                <c:pt idx="4">
                  <c:v>0</c:v>
                </c:pt>
              </c:numCache>
            </c:numRef>
          </c:xVal>
          <c:yVal>
            <c:numRef>
              <c:f>'Cross Section'!$AE$13:$AE$17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35-0746-4337-93DD-A3E85FB9610E}"/>
            </c:ext>
          </c:extLst>
        </c:ser>
        <c:ser>
          <c:idx val="9"/>
          <c:order val="9"/>
          <c:spPr>
            <a:ln w="19050">
              <a:solidFill>
                <a:sysClr val="windowText" lastClr="000000"/>
              </a:solidFill>
            </a:ln>
          </c:spPr>
          <c:marker>
            <c:symbol val="none"/>
          </c:marker>
          <c:dLbls>
            <c:dLbl>
              <c:idx val="0"/>
              <c:tx>
                <c:strRef>
                  <c:f>'Cross Section'!$AG$79</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{9500F38F-F119-4293-B045-CE8E0D59B4CA}</c15:txfldGUID>
                      <c15:f>'Cross Section'!$AG$79</c15:f>
                      <c15:dlblFieldTableCache>
                        <c:ptCount val="1"/>
                        <c:pt idx="0">
                          <c:v>147573</c:v>
                        </c:pt>
                      </c15:dlblFieldTableCache>
                    </c15:dlblFTEntry>
                  </c15:dlblFieldTable>
                  <c15:showDataLabelsRange val="0"/>
                </c:ext>
                <c:ext xmlns:c16="http://schemas.microsoft.com/office/drawing/2014/chart" uri="{C3380CC4-5D6E-409C-BE32-E72D297353CC}">
                  <c16:uniqueId val="{00000036-0746-4337-93DD-A3E85FB9610E}"/>
                </c:ext>
              </c:extLst>
            </c:dLbl>
            <c:dLbl>
              <c:idx val="1"/>
              <c:tx>
                <c:strRef>
                  <c:f>'Cross Section'!$AG$80</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{A6259D66-8467-4A36-B505-C0E3F9178097}</c15:txfldGUID>
                      <c15:f>'Cross Section'!$AG$80</c15:f>
                      <c15:dlblFieldTableCache>
                        <c:ptCount val="1"/>
                        <c:pt idx="0">
                          <c:v>147573</c:v>
                        </c:pt>
                      </c15:dlblFieldTableCache>
                    </c15:dlblFTEntry>
                  </c15:dlblFieldTable>
                  <c15:showDataLabelsRange val="0"/>
                </c:ext>
                <c:ext xmlns:c16="http://schemas.microsoft.com/office/drawing/2014/chart" uri="{C3380CC4-5D6E-409C-BE32-E72D297353CC}">
                  <c16:uniqueId val="{00000037-0746-4337-93DD-A3E85FB9610E}"/>
                </c:ext>
              </c:extLst>
            </c:dLbl>
            <c:dLbl>
              <c:idx val="2"/>
              <c:tx>
                <c:strRef>
                  <c:f>'Cross Section'!$AG$81</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{16000E4C-F9CC-4964-B857-F4D0F88E6F3A}</c15:txfldGUID>
                      <c15:f>'Cross Section'!$AG$81</c15:f>
                      <c15:dlblFieldTableCache>
                        <c:ptCount val="1"/>
                        <c:pt idx="0">
                          <c:v>147573</c:v>
                        </c:pt>
                      </c15:dlblFieldTableCache>
                    </c15:dlblFTEntry>
                  </c15:dlblFieldTable>
                  <c15:showDataLabelsRange val="0"/>
                </c:ext>
                <c:ext xmlns:c16="http://schemas.microsoft.com/office/drawing/2014/chart" uri="{C3380CC4-5D6E-409C-BE32-E72D297353CC}">
                  <c16:uniqueId val="{00000038-0746-4337-93DD-A3E85FB9610E}"/>
                </c:ext>
              </c:extLst>
            </c:dLbl>
            <c:dLbl>
              <c:idx val="3"/>
              <c:tx>
                <c:strRef>
                  <c:f>'Cross Section'!$AG$82</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{B47C1F05-A4E2-4802-BF1C-AE3B5F92A684}</c15:txfldGUID>
                      <c15:f>'Cross Section'!$AG$82</c15:f>
                      <c15:dlblFieldTableCache>
                        <c:ptCount val="1"/>
                        <c:pt idx="0">
                          <c:v>147573</c:v>
                        </c:pt>
                      </c15:dlblFieldTableCache>
                    </c15:dlblFTEntry>
                  </c15:dlblFieldTable>
                  <c15:showDataLabelsRange val="0"/>
                </c:ext>
                <c:ext xmlns:c16="http://schemas.microsoft.com/office/drawing/2014/chart" uri="{C3380CC4-5D6E-409C-BE32-E72D297353CC}">
                  <c16:uniqueId val="{00000039-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3A-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Section'!$AG$13:$AG$17</c:f>
              <c:numCache>
                <c:formatCode>0.00</c:formatCode>
                <c:ptCount val="5"/>
                <c:pt idx="0">
                  <c:v>0</c:v>
                </c:pt>
                <c:pt idx="1">
                  <c:v>0</c:v>
                </c:pt>
                <c:pt idx="2">
                  <c:v>0</c:v>
                </c:pt>
                <c:pt idx="3">
                  <c:v>0</c:v>
                </c:pt>
                <c:pt idx="4">
                  <c:v>0</c:v>
                </c:pt>
              </c:numCache>
            </c:numRef>
          </c:xVal>
          <c:yVal>
            <c:numRef>
              <c:f>'Cross Section'!$AH$13:$AH$17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3B-0746-4337-93DD-A3E85FB9610E}"/>
            </c:ext>
          </c:extLst>
        </c:ser>
        <c:ser>
          <c:idx val="10"/>
          <c:order val="10"/>
          <c:spPr>
            <a:ln w="19050">
              <a:solidFill>
                <a:sysClr val="windowText" lastClr="000000"/>
              </a:solidFill>
            </a:ln>
          </c:spPr>
          <c:marker>
            <c:symbol val="none"/>
          </c:marker>
          <c:dLbls>
            <c:dLbl>
              <c:idx val="0"/>
              <c:tx>
                <c:strRef>
                  <c:f>'Cross Section'!$AG$84</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{CB7759E8-3D15-47A5-BEC1-4C2F4BF68E89}</c15:txfldGUID>
                      <c15:f>'Cross Section'!$AG$84</c15:f>
                      <c15:dlblFieldTableCache>
                        <c:ptCount val="1"/>
                        <c:pt idx="0">
                          <c:v>147573</c:v>
                        </c:pt>
                      </c15:dlblFieldTableCache>
                    </c15:dlblFTEntry>
                  </c15:dlblFieldTable>
                  <c15:showDataLabelsRange val="0"/>
                </c:ext>
                <c:ext xmlns:c16="http://schemas.microsoft.com/office/drawing/2014/chart" uri="{C3380CC4-5D6E-409C-BE32-E72D297353CC}">
                  <c16:uniqueId val="{0000003C-0746-4337-93DD-A3E85FB9610E}"/>
                </c:ext>
              </c:extLst>
            </c:dLbl>
            <c:dLbl>
              <c:idx val="1"/>
              <c:tx>
                <c:strRef>
                  <c:f>'Cross Section'!$AG$85</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{18CEF833-1F42-4002-AECE-144D0C7EF7AB}</c15:txfldGUID>
                      <c15:f>'Cross Section'!$AG$85</c15:f>
                      <c15:dlblFieldTableCache>
                        <c:ptCount val="1"/>
                        <c:pt idx="0">
                          <c:v>147573</c:v>
                        </c:pt>
                      </c15:dlblFieldTableCache>
                    </c15:dlblFTEntry>
                  </c15:dlblFieldTable>
                  <c15:showDataLabelsRange val="0"/>
                </c:ext>
                <c:ext xmlns:c16="http://schemas.microsoft.com/office/drawing/2014/chart" uri="{C3380CC4-5D6E-409C-BE32-E72D297353CC}">
                  <c16:uniqueId val="{0000003D-0746-4337-93DD-A3E85FB9610E}"/>
                </c:ext>
              </c:extLst>
            </c:dLbl>
            <c:dLbl>
              <c:idx val="2"/>
              <c:tx>
                <c:strRef>
                  <c:f>'Cross Section'!$AG$86</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{C71AE50D-0B3E-4EC5-8833-264624D17E00}</c15:txfldGUID>
                      <c15:f>'Cross Section'!$AG$86</c15:f>
                      <c15:dlblFieldTableCache>
                        <c:ptCount val="1"/>
                        <c:pt idx="0">
                          <c:v>147573</c:v>
                        </c:pt>
                      </c15:dlblFieldTableCache>
                    </c15:dlblFTEntry>
                  </c15:dlblFieldTable>
                  <c15:showDataLabelsRange val="0"/>
                </c:ext>
                <c:ext xmlns:c16="http://schemas.microsoft.com/office/drawing/2014/chart" uri="{C3380CC4-5D6E-409C-BE32-E72D297353CC}">
                  <c16:uniqueId val="{0000003E-0746-4337-93DD-A3E85FB9610E}"/>
                </c:ext>
              </c:extLst>
            </c:dLbl>
            <c:dLbl>
              <c:idx val="3"/>
              <c:tx>
                <c:strRef>
                  <c:f>'Cross Section'!$AG$87</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{ED9298FC-246D-48CC-988E-CCA31B19E043}</c15:txfldGUID>
                      <c15:f>'Cross Section'!$AG$87</c15:f>
                      <c15:dlblFieldTableCache>
                        <c:ptCount val="1"/>
                        <c:pt idx="0">
                          <c:v>147573</c:v>
                        </c:pt>
                      </c15:dlblFieldTableCache>
                    </c15:dlblFTEntry>
                  </c15:dlblFieldTable>
                  <c15:showDataLabelsRange val="0"/>
                </c:ext>
                <c:ext xmlns:c16="http://schemas.microsoft.com/office/drawing/2014/chart" uri="{C3380CC4-5D6E-409C-BE32-E72D297353CC}">
                  <c16:uniqueId val="{0000003F-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40-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Section'!$AG$19:$AG$23</c:f>
              <c:numCache>
                <c:formatCode>0.00</c:formatCode>
                <c:ptCount val="5"/>
                <c:pt idx="0">
                  <c:v>0</c:v>
                </c:pt>
                <c:pt idx="1">
                  <c:v>0</c:v>
                </c:pt>
                <c:pt idx="2">
                  <c:v>0</c:v>
                </c:pt>
                <c:pt idx="3">
                  <c:v>0</c:v>
                </c:pt>
                <c:pt idx="4">
                  <c:v>0</c:v>
                </c:pt>
              </c:numCache>
            </c:numRef>
          </c:xVal>
          <c:yVal>
            <c:numRef>
              <c:f>'Cross Section'!$AH$19:$AH$23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41-0746-4337-93DD-A3E85FB9610E}"/>
            </c:ext>
          </c:extLst>
        </c:ser>
        <c:ser>
          <c:idx val="11"/>
          <c:order val="11"/>
          <c:spPr>
            <a:ln w="19050">
              <a:solidFill>
                <a:sysClr val="windowText" lastClr="000000"/>
              </a:solidFill>
            </a:ln>
          </c:spPr>
          <c:marker>
            <c:symbol val="none"/>
          </c:marker>
          <c:dLbls>
            <c:dLbl>
              <c:idx val="0"/>
              <c:tx>
                <c:strRef>
                  <c:f>'Cross Section'!$AG$89</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{0CA06CB2-7117-4500-9B82-299F524C5C95}</c15:txfldGUID>
                      <c15:f>'Cross Section'!$AG$89</c15:f>
                      <c15:dlblFieldTableCache>
                        <c:ptCount val="1"/>
                        <c:pt idx="0">
                          <c:v>147573</c:v>
                        </c:pt>
                      </c15:dlblFieldTableCache>
                    </c15:dlblFTEntry>
                  </c15:dlblFieldTable>
                  <c15:showDataLabelsRange val="0"/>
                </c:ext>
                <c:ext xmlns:c16="http://schemas.microsoft.com/office/drawing/2014/chart" uri="{C3380CC4-5D6E-409C-BE32-E72D297353CC}">
                  <c16:uniqueId val="{00000042-0746-4337-93DD-A3E85FB9610E}"/>
                </c:ext>
              </c:extLst>
            </c:dLbl>
            <c:dLbl>
              <c:idx val="1"/>
              <c:tx>
                <c:strRef>
                  <c:f>'Cross Section'!$AG$90</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{E8362EFA-B6F7-4D12-8544-8EB00336E239}</c15:txfldGUID>
                      <c15:f>'Cross Section'!$AG$90</c15:f>
                      <c15:dlblFieldTableCache>
                        <c:ptCount val="1"/>
                        <c:pt idx="0">
                          <c:v>147573</c:v>
                        </c:pt>
                      </c15:dlblFieldTableCache>
                    </c15:dlblFTEntry>
                  </c15:dlblFieldTable>
                  <c15:showDataLabelsRange val="0"/>
                </c:ext>
                <c:ext xmlns:c16="http://schemas.microsoft.com/office/drawing/2014/chart" uri="{C3380CC4-5D6E-409C-BE32-E72D297353CC}">
                  <c16:uniqueId val="{00000043-0746-4337-93DD-A3E85FB9610E}"/>
                </c:ext>
              </c:extLst>
            </c:dLbl>
            <c:dLbl>
              <c:idx val="2"/>
              <c:tx>
                <c:strRef>
                  <c:f>'Cross Section'!$AG$91</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{4CAE95F0-3F01-4860-AD4F-BEC9B6D86ADF}</c15:txfldGUID>
                      <c15:f>'Cross Section'!$AG$91</c15:f>
                      <c15:dlblFieldTableCache>
                        <c:ptCount val="1"/>
                        <c:pt idx="0">
                          <c:v>147573</c:v>
                        </c:pt>
                      </c15:dlblFieldTableCache>
                    </c15:dlblFTEntry>
                  </c15:dlblFieldTable>
                  <c15:showDataLabelsRange val="0"/>
                </c:ext>
                <c:ext xmlns:c16="http://schemas.microsoft.com/office/drawing/2014/chart" uri="{C3380CC4-5D6E-409C-BE32-E72D297353CC}">
                  <c16:uniqueId val="{00000044-0746-4337-93DD-A3E85FB9610E}"/>
                </c:ext>
              </c:extLst>
            </c:dLbl>
            <c:dLbl>
              <c:idx val="3"/>
              <c:tx>
                <c:strRef>
                  <c:f>'Cross Section'!$AG$92</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{AC7685F1-607F-45C3-AA62-2B36B4F4E6E1}</c15:txfldGUID>
                      <c15:f>'Cross Section'!$AG$92</c15:f>
                      <c15:dlblFieldTableCache>
                        <c:ptCount val="1"/>
                        <c:pt idx="0">
                          <c:v>147573</c:v>
                        </c:pt>
                      </c15:dlblFieldTableCache>
                    </c15:dlblFTEntry>
                  </c15:dlblFieldTable>
                  <c15:showDataLabelsRange val="0"/>
                </c:ext>
                <c:ext xmlns:c16="http://schemas.microsoft.com/office/drawing/2014/chart" uri="{C3380CC4-5D6E-409C-BE32-E72D297353CC}">
                  <c16:uniqueId val="{00000045-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46-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Section'!$AG$25:$AG$29</c:f>
              <c:numCache>
                <c:formatCode>0.00</c:formatCode>
                <c:ptCount val="5"/>
                <c:pt idx="0">
                  <c:v>0</c:v>
                </c:pt>
                <c:pt idx="1">
                  <c:v>0</c:v>
                </c:pt>
                <c:pt idx="2">
                  <c:v>0</c:v>
                </c:pt>
                <c:pt idx="3">
                  <c:v>0</c:v>
                </c:pt>
                <c:pt idx="4">
                  <c:v>0</c:v>
                </c:pt>
              </c:numCache>
            </c:numRef>
          </c:xVal>
          <c:yVal>
            <c:numRef>
              <c:f>'Cross Section'!$AH$25:$AH$29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47-0746-4337-93DD-A3E85FB9610E}"/>
            </c:ext>
          </c:extLst>
        </c:ser>
        <c:ser>
          <c:idx val="12"/>
          <c:order val="12"/>
          <c:spPr>
            <a:ln w="19050">
              <a:solidFill>
                <a:sysClr val="windowText" lastClr="000000"/>
              </a:solidFill>
            </a:ln>
          </c:spPr>
          <c:marker>
            <c:symbol val="none"/>
          </c:marker>
          <c:dLbls>
            <c:dLbl>
              <c:idx val="0"/>
              <c:tx>
                <c:strRef>
                  <c:f>'Cross Section'!$AJ$79</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{BD4E9E38-3C16-45C0-B7DE-A281AF3C4452}</c15:txfldGUID>
                      <c15:f>'Cross Section'!$AJ$79</c15:f>
                      <c15:dlblFieldTableCache>
                        <c:ptCount val="1"/>
                        <c:pt idx="0">
                          <c:v>147573</c:v>
                        </c:pt>
                      </c15:dlblFieldTableCache>
                    </c15:dlblFTEntry>
                  </c15:dlblFieldTable>
                  <c15:showDataLabelsRange val="0"/>
                </c:ext>
                <c:ext xmlns:c16="http://schemas.microsoft.com/office/drawing/2014/chart" uri="{C3380CC4-5D6E-409C-BE32-E72D297353CC}">
                  <c16:uniqueId val="{00000048-0746-4337-93DD-A3E85FB9610E}"/>
                </c:ext>
              </c:extLst>
            </c:dLbl>
            <c:dLbl>
              <c:idx val="1"/>
              <c:tx>
                <c:strRef>
                  <c:f>'Cross Section'!$AJ$80</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{4EB36585-8A6F-4088-9691-3A5E8536C66F}</c15:txfldGUID>
                      <c15:f>'Cross Section'!$AJ$80</c15:f>
                      <c15:dlblFieldTableCache>
                        <c:ptCount val="1"/>
                        <c:pt idx="0">
                          <c:v>147573</c:v>
                        </c:pt>
                      </c15:dlblFieldTableCache>
                    </c15:dlblFTEntry>
                  </c15:dlblFieldTable>
                  <c15:showDataLabelsRange val="0"/>
                </c:ext>
                <c:ext xmlns:c16="http://schemas.microsoft.com/office/drawing/2014/chart" uri="{C3380CC4-5D6E-409C-BE32-E72D297353CC}">
                  <c16:uniqueId val="{00000049-0746-4337-93DD-A3E85FB9610E}"/>
                </c:ext>
              </c:extLst>
            </c:dLbl>
            <c:dLbl>
              <c:idx val="2"/>
              <c:tx>
                <c:strRef>
                  <c:f>'Cross Section'!$AJ$81</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{D9D22CAA-AC68-4751-9C8D-74CE2DD822EA}</c15:txfldGUID>
                      <c15:f>'Cross Section'!$AJ$81</c15:f>
                      <c15:dlblFieldTableCache>
                        <c:ptCount val="1"/>
                        <c:pt idx="0">
                          <c:v>147573</c:v>
                        </c:pt>
                      </c15:dlblFieldTableCache>
                    </c15:dlblFTEntry>
                  </c15:dlblFieldTable>
                  <c15:showDataLabelsRange val="0"/>
                </c:ext>
                <c:ext xmlns:c16="http://schemas.microsoft.com/office/drawing/2014/chart" uri="{C3380CC4-5D6E-409C-BE32-E72D297353CC}">
                  <c16:uniqueId val="{0000004A-0746-4337-93DD-A3E85FB9610E}"/>
                </c:ext>
              </c:extLst>
            </c:dLbl>
            <c:dLbl>
              <c:idx val="3"/>
              <c:tx>
                <c:strRef>
                  <c:f>'Cross Section'!$AJ$82</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{A9B1F358-6B14-4C08-A080-7DDE2EE151DF}</c15:txfldGUID>
                      <c15:f>'Cross Section'!$AJ$82</c15:f>
                      <c15:dlblFieldTableCache>
                        <c:ptCount val="1"/>
                        <c:pt idx="0">
                          <c:v>147573</c:v>
                        </c:pt>
                      </c15:dlblFieldTableCache>
                    </c15:dlblFTEntry>
                  </c15:dlblFieldTable>
                  <c15:showDataLabelsRange val="0"/>
                </c:ext>
                <c:ext xmlns:c16="http://schemas.microsoft.com/office/drawing/2014/chart" uri="{C3380CC4-5D6E-409C-BE32-E72D297353CC}">
                  <c16:uniqueId val="{0000004B-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4C-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Section'!$AJ$13:$AJ$17</c:f>
              <c:numCache>
                <c:formatCode>0.00</c:formatCode>
                <c:ptCount val="5"/>
                <c:pt idx="0">
                  <c:v>0</c:v>
                </c:pt>
                <c:pt idx="1">
                  <c:v>0</c:v>
                </c:pt>
                <c:pt idx="2">
                  <c:v>0</c:v>
                </c:pt>
                <c:pt idx="3">
                  <c:v>0</c:v>
                </c:pt>
                <c:pt idx="4">
                  <c:v>0</c:v>
                </c:pt>
              </c:numCache>
            </c:numRef>
          </c:xVal>
          <c:yVal>
            <c:numRef>
              <c:f>'Cross Section'!$AK$13:$AK$17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4D-0746-4337-93DD-A3E85FB9610E}"/>
            </c:ext>
          </c:extLst>
        </c:ser>
        <c:ser>
          <c:idx val="13"/>
          <c:order val="13"/>
          <c:spPr>
            <a:ln w="19050">
              <a:solidFill>
                <a:sysClr val="windowText" lastClr="000000"/>
              </a:solidFill>
            </a:ln>
          </c:spPr>
          <c:marker>
            <c:symbol val="none"/>
          </c:marker>
          <c:dLbls>
            <c:dLbl>
              <c:idx val="0"/>
              <c:tx>
                <c:strRef>
                  <c:f>'Cross Section'!$AJ$84</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{6C38BDF6-88FC-49E6-9FDF-7F308C5CAD25}</c15:txfldGUID>
                      <c15:f>'Cross Section'!$AJ$84</c15:f>
                      <c15:dlblFieldTableCache>
                        <c:ptCount val="1"/>
                        <c:pt idx="0">
                          <c:v>147573</c:v>
                        </c:pt>
                      </c15:dlblFieldTableCache>
                    </c15:dlblFTEntry>
                  </c15:dlblFieldTable>
                  <c15:showDataLabelsRange val="0"/>
                </c:ext>
                <c:ext xmlns:c16="http://schemas.microsoft.com/office/drawing/2014/chart" uri="{C3380CC4-5D6E-409C-BE32-E72D297353CC}">
                  <c16:uniqueId val="{0000004E-0746-4337-93DD-A3E85FB9610E}"/>
                </c:ext>
              </c:extLst>
            </c:dLbl>
            <c:dLbl>
              <c:idx val="1"/>
              <c:tx>
                <c:strRef>
                  <c:f>'Cross Section'!$AJ$85</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{EB5774C3-C14A-45C4-8724-0600B48206D0}</c15:txfldGUID>
                      <c15:f>'Cross Section'!$AJ$85</c15:f>
                      <c15:dlblFieldTableCache>
                        <c:ptCount val="1"/>
                        <c:pt idx="0">
                          <c:v>147573</c:v>
                        </c:pt>
                      </c15:dlblFieldTableCache>
                    </c15:dlblFTEntry>
                  </c15:dlblFieldTable>
                  <c15:showDataLabelsRange val="0"/>
                </c:ext>
                <c:ext xmlns:c16="http://schemas.microsoft.com/office/drawing/2014/chart" uri="{C3380CC4-5D6E-409C-BE32-E72D297353CC}">
                  <c16:uniqueId val="{0000004F-0746-4337-93DD-A3E85FB9610E}"/>
                </c:ext>
              </c:extLst>
            </c:dLbl>
            <c:dLbl>
              <c:idx val="2"/>
              <c:tx>
                <c:strRef>
                  <c:f>'Cross Section'!$AJ$86</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{8B315358-FFE7-4258-8553-8061C3013732}</c15:txfldGUID>
                      <c15:f>'Cross Section'!$AJ$86</c15:f>
                      <c15:dlblFieldTableCache>
                        <c:ptCount val="1"/>
                        <c:pt idx="0">
                          <c:v>147573</c:v>
                        </c:pt>
                      </c15:dlblFieldTableCache>
                    </c15:dlblFTEntry>
                  </c15:dlblFieldTable>
                  <c15:showDataLabelsRange val="0"/>
                </c:ext>
                <c:ext xmlns:c16="http://schemas.microsoft.com/office/drawing/2014/chart" uri="{C3380CC4-5D6E-409C-BE32-E72D297353CC}">
                  <c16:uniqueId val="{00000050-0746-4337-93DD-A3E85FB9610E}"/>
                </c:ext>
              </c:extLst>
            </c:dLbl>
            <c:dLbl>
              <c:idx val="3"/>
              <c:tx>
                <c:strRef>
                  <c:f>'Cross Section'!$AJ$87</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{E481C874-8A82-4B0A-A881-D5D49E0646C1}</c15:txfldGUID>
                      <c15:f>'Cross Section'!$AJ$87</c15:f>
                      <c15:dlblFieldTableCache>
                        <c:ptCount val="1"/>
                        <c:pt idx="0">
                          <c:v>147573</c:v>
                        </c:pt>
                      </c15:dlblFieldTableCache>
                    </c15:dlblFTEntry>
                  </c15:dlblFieldTable>
                  <c15:showDataLabelsRange val="0"/>
                </c:ext>
                <c:ext xmlns:c16="http://schemas.microsoft.com/office/drawing/2014/chart" uri="{C3380CC4-5D6E-409C-BE32-E72D297353CC}">
                  <c16:uniqueId val="{00000051-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52-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Section'!$AJ$19:$AJ$23</c:f>
              <c:numCache>
                <c:formatCode>0.00</c:formatCode>
                <c:ptCount val="5"/>
                <c:pt idx="0">
                  <c:v>0</c:v>
                </c:pt>
                <c:pt idx="1">
                  <c:v>0</c:v>
                </c:pt>
                <c:pt idx="2">
                  <c:v>0</c:v>
                </c:pt>
                <c:pt idx="3">
                  <c:v>0</c:v>
                </c:pt>
                <c:pt idx="4">
                  <c:v>0</c:v>
                </c:pt>
              </c:numCache>
            </c:numRef>
          </c:xVal>
          <c:yVal>
            <c:numRef>
              <c:f>'Cross Section'!$AK$19:$AK$23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53-0746-4337-93DD-A3E85FB9610E}"/>
            </c:ext>
          </c:extLst>
        </c:ser>
        <c:ser>
          <c:idx val="14"/>
          <c:order val="14"/>
          <c:spPr>
            <a:ln w="19050">
              <a:solidFill>
                <a:sysClr val="windowText" lastClr="000000"/>
              </a:solidFill>
            </a:ln>
          </c:spPr>
          <c:marker>
            <c:symbol val="none"/>
          </c:marker>
          <c:dLbls>
            <c:dLbl>
              <c:idx val="0"/>
              <c:tx>
                <c:strRef>
                  <c:f>'Cross Section'!$AJ$89</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{052B26E0-BC30-4A0A-8DF2-BE7233DF9C27}</c15:txfldGUID>
                      <c15:f>'Cross Section'!$AJ$89</c15:f>
                      <c15:dlblFieldTableCache>
                        <c:ptCount val="1"/>
                        <c:pt idx="0">
                          <c:v>147573</c:v>
                        </c:pt>
                      </c15:dlblFieldTableCache>
                    </c15:dlblFTEntry>
                  </c15:dlblFieldTable>
                  <c15:showDataLabelsRange val="0"/>
                </c:ext>
                <c:ext xmlns:c16="http://schemas.microsoft.com/office/drawing/2014/chart" uri="{C3380CC4-5D6E-409C-BE32-E72D297353CC}">
                  <c16:uniqueId val="{00000054-0746-4337-93DD-A3E85FB9610E}"/>
                </c:ext>
              </c:extLst>
            </c:dLbl>
            <c:dLbl>
              <c:idx val="1"/>
              <c:tx>
                <c:strRef>
                  <c:f>'Cross Section'!$AJ$90</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{CF3C6428-C3C9-47F4-A33B-1E8918859E59}</c15:txfldGUID>
                      <c15:f>'Cross Section'!$AJ$90</c15:f>
                      <c15:dlblFieldTableCache>
                        <c:ptCount val="1"/>
                        <c:pt idx="0">
                          <c:v>147573</c:v>
                        </c:pt>
                      </c15:dlblFieldTableCache>
                    </c15:dlblFTEntry>
                  </c15:dlblFieldTable>
                  <c15:showDataLabelsRange val="0"/>
                </c:ext>
                <c:ext xmlns:c16="http://schemas.microsoft.com/office/drawing/2014/chart" uri="{C3380CC4-5D6E-409C-BE32-E72D297353CC}">
                  <c16:uniqueId val="{00000055-0746-4337-93DD-A3E85FB9610E}"/>
                </c:ext>
              </c:extLst>
            </c:dLbl>
            <c:dLbl>
              <c:idx val="2"/>
              <c:tx>
                <c:strRef>
                  <c:f>'Cross Section'!$AJ$91</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{D4A15E02-9362-4934-890D-B79D6D78763E}</c15:txfldGUID>
                      <c15:f>'Cross Section'!$AJ$91</c15:f>
                      <c15:dlblFieldTableCache>
                        <c:ptCount val="1"/>
                        <c:pt idx="0">
                          <c:v>147573</c:v>
                        </c:pt>
                      </c15:dlblFieldTableCache>
                    </c15:dlblFTEntry>
                  </c15:dlblFieldTable>
                  <c15:showDataLabelsRange val="0"/>
                </c:ext>
                <c:ext xmlns:c16="http://schemas.microsoft.com/office/drawing/2014/chart" uri="{C3380CC4-5D6E-409C-BE32-E72D297353CC}">
                  <c16:uniqueId val="{00000056-0746-4337-93DD-A3E85FB9610E}"/>
                </c:ext>
              </c:extLst>
            </c:dLbl>
            <c:dLbl>
              <c:idx val="3"/>
              <c:tx>
                <c:strRef>
                  <c:f>'Cross Section'!$AJ$92</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{2BF596F9-FD9F-4A45-8E02-1C22B7EA8386}</c15:txfldGUID>
                      <c15:f>'Cross Section'!$AJ$92</c15:f>
                      <c15:dlblFieldTableCache>
                        <c:ptCount val="1"/>
                        <c:pt idx="0">
                          <c:v>147573</c:v>
                        </c:pt>
                      </c15:dlblFieldTableCache>
                    </c15:dlblFTEntry>
                  </c15:dlblFieldTable>
                  <c15:showDataLabelsRange val="0"/>
                </c:ext>
                <c:ext xmlns:c16="http://schemas.microsoft.com/office/drawing/2014/chart" uri="{C3380CC4-5D6E-409C-BE32-E72D297353CC}">
                  <c16:uniqueId val="{00000057-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58-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Section'!$AJ$25:$AJ$29</c:f>
              <c:numCache>
                <c:formatCode>0.00</c:formatCode>
                <c:ptCount val="5"/>
                <c:pt idx="0">
                  <c:v>0</c:v>
                </c:pt>
                <c:pt idx="1">
                  <c:v>0</c:v>
                </c:pt>
                <c:pt idx="2">
                  <c:v>0</c:v>
                </c:pt>
                <c:pt idx="3">
                  <c:v>0</c:v>
                </c:pt>
                <c:pt idx="4">
                  <c:v>0</c:v>
                </c:pt>
              </c:numCache>
            </c:numRef>
          </c:xVal>
          <c:yVal>
            <c:numRef>
              <c:f>'Cross Section'!$AK$25:$AK$29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59-0746-4337-93DD-A3E85FB9610E}"/>
            </c:ext>
          </c:extLst>
        </c:ser>
        <c:ser>
          <c:idx val="15"/>
          <c:order val="15"/>
          <c:spPr>
            <a:ln w="19050">
              <a:solidFill>
                <a:sysClr val="windowText" lastClr="000000"/>
              </a:solidFill>
            </a:ln>
          </c:spPr>
          <c:marker>
            <c:symbol val="none"/>
          </c:marker>
          <c:dLbls>
            <c:dLbl>
              <c:idx val="0"/>
              <c:tx>
                <c:strRef>
                  <c:f>'Cross Section'!$X$97</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{F69B4D37-E6F2-4208-8DB3-AD4280DA0D85}</c15:txfldGUID>
                      <c15:f>'Cross Section'!$X$97</c15:f>
                      <c15:dlblFieldTableCache>
                        <c:ptCount val="1"/>
                        <c:pt idx="0">
                          <c:v>147573</c:v>
                        </c:pt>
                      </c15:dlblFieldTableCache>
                    </c15:dlblFTEntry>
                  </c15:dlblFieldTable>
                  <c15:showDataLabelsRange val="0"/>
                </c:ext>
                <c:ext xmlns:c16="http://schemas.microsoft.com/office/drawing/2014/chart" uri="{C3380CC4-5D6E-409C-BE32-E72D297353CC}">
                  <c16:uniqueId val="{0000005A-0746-4337-93DD-A3E85FB9610E}"/>
                </c:ext>
              </c:extLst>
            </c:dLbl>
            <c:dLbl>
              <c:idx val="1"/>
              <c:tx>
                <c:strRef>
                  <c:f>'Cross Section'!$X$98</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{5AFC1CCC-1A67-48C4-977E-21D4A14C99D4}</c15:txfldGUID>
                      <c15:f>'Cross Section'!$X$98</c15:f>
                      <c15:dlblFieldTableCache>
                        <c:ptCount val="1"/>
                        <c:pt idx="0">
                          <c:v>147573</c:v>
                        </c:pt>
                      </c15:dlblFieldTableCache>
                    </c15:dlblFTEntry>
                  </c15:dlblFieldTable>
                  <c15:showDataLabelsRange val="0"/>
                </c:ext>
                <c:ext xmlns:c16="http://schemas.microsoft.com/office/drawing/2014/chart" uri="{C3380CC4-5D6E-409C-BE32-E72D297353CC}">
                  <c16:uniqueId val="{0000005B-0746-4337-93DD-A3E85FB9610E}"/>
                </c:ext>
              </c:extLst>
            </c:dLbl>
            <c:dLbl>
              <c:idx val="2"/>
              <c:tx>
                <c:strRef>
                  <c:f>'Cross Section'!$X$99</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{F997EB1D-CD3B-4D45-8A09-3478AF81D019}</c15:txfldGUID>
                      <c15:f>'Cross Section'!$X$99</c15:f>
                      <c15:dlblFieldTableCache>
                        <c:ptCount val="1"/>
                        <c:pt idx="0">
                          <c:v>147573</c:v>
                        </c:pt>
                      </c15:dlblFieldTableCache>
                    </c15:dlblFTEntry>
                  </c15:dlblFieldTable>
                  <c15:showDataLabelsRange val="0"/>
                </c:ext>
                <c:ext xmlns:c16="http://schemas.microsoft.com/office/drawing/2014/chart" uri="{C3380CC4-5D6E-409C-BE32-E72D297353CC}">
                  <c16:uniqueId val="{0000005C-0746-4337-93DD-A3E85FB9610E}"/>
                </c:ext>
              </c:extLst>
            </c:dLbl>
            <c:dLbl>
              <c:idx val="3"/>
              <c:tx>
                <c:strRef>
                  <c:f>'Cross Section'!$X$100</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{505BC9A7-39EB-47E1-AE0B-34EF29C25595}</c15:txfldGUID>
                      <c15:f>'Cross Section'!$X$100</c15:f>
                      <c15:dlblFieldTableCache>
                        <c:ptCount val="1"/>
                        <c:pt idx="0">
                          <c:v>147573</c:v>
                        </c:pt>
                      </c15:dlblFieldTableCache>
                    </c15:dlblFTEntry>
                  </c15:dlblFieldTable>
                  <c15:showDataLabelsRange val="0"/>
                </c:ext>
                <c:ext xmlns:c16="http://schemas.microsoft.com/office/drawing/2014/chart" uri="{C3380CC4-5D6E-409C-BE32-E72D297353CC}">
                  <c16:uniqueId val="{0000005D-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5E-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Section'!$AM$13:$AM$17</c:f>
              <c:numCache>
                <c:formatCode>0.00</c:formatCode>
                <c:ptCount val="5"/>
                <c:pt idx="0">
                  <c:v>0</c:v>
                </c:pt>
                <c:pt idx="1">
                  <c:v>0</c:v>
                </c:pt>
                <c:pt idx="2">
                  <c:v>0</c:v>
                </c:pt>
                <c:pt idx="3">
                  <c:v>0</c:v>
                </c:pt>
                <c:pt idx="4">
                  <c:v>0</c:v>
                </c:pt>
              </c:numCache>
            </c:numRef>
          </c:xVal>
          <c:yVal>
            <c:numRef>
              <c:f>'Cross Section'!$AN$13:$AN$17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5F-0746-4337-93DD-A3E85FB9610E}"/>
            </c:ext>
          </c:extLst>
        </c:ser>
        <c:ser>
          <c:idx val="16"/>
          <c:order val="16"/>
          <c:spPr>
            <a:ln w="19050">
              <a:solidFill>
                <a:sysClr val="windowText" lastClr="000000"/>
              </a:solidFill>
            </a:ln>
          </c:spPr>
          <c:marker>
            <c:symbol val="none"/>
          </c:marker>
          <c:dLbls>
            <c:dLbl>
              <c:idx val="0"/>
              <c:tx>
                <c:strRef>
                  <c:f>'Cross Section'!$X$102</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{BB4D6738-EAC1-425A-9212-8908F3C6802F}</c15:txfldGUID>
                      <c15:f>'Cross Section'!$X$102</c15:f>
                      <c15:dlblFieldTableCache>
                        <c:ptCount val="1"/>
                        <c:pt idx="0">
                          <c:v>147573</c:v>
                        </c:pt>
                      </c15:dlblFieldTableCache>
                    </c15:dlblFTEntry>
                  </c15:dlblFieldTable>
                  <c15:showDataLabelsRange val="0"/>
                </c:ext>
                <c:ext xmlns:c16="http://schemas.microsoft.com/office/drawing/2014/chart" uri="{C3380CC4-5D6E-409C-BE32-E72D297353CC}">
                  <c16:uniqueId val="{00000060-0746-4337-93DD-A3E85FB9610E}"/>
                </c:ext>
              </c:extLst>
            </c:dLbl>
            <c:dLbl>
              <c:idx val="1"/>
              <c:tx>
                <c:strRef>
                  <c:f>'Cross Section'!$X$103</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{4E49EED2-DC5C-4527-978C-03CD9BB218EA}</c15:txfldGUID>
                      <c15:f>'Cross Section'!$X$103</c15:f>
                      <c15:dlblFieldTableCache>
                        <c:ptCount val="1"/>
                        <c:pt idx="0">
                          <c:v>147573</c:v>
                        </c:pt>
                      </c15:dlblFieldTableCache>
                    </c15:dlblFTEntry>
                  </c15:dlblFieldTable>
                  <c15:showDataLabelsRange val="0"/>
                </c:ext>
                <c:ext xmlns:c16="http://schemas.microsoft.com/office/drawing/2014/chart" uri="{C3380CC4-5D6E-409C-BE32-E72D297353CC}">
                  <c16:uniqueId val="{00000061-0746-4337-93DD-A3E85FB9610E}"/>
                </c:ext>
              </c:extLst>
            </c:dLbl>
            <c:dLbl>
              <c:idx val="2"/>
              <c:tx>
                <c:strRef>
                  <c:f>'Cross Section'!$X$104</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{5C5A1422-DA99-4DE0-8966-C51EA638AA2C}</c15:txfldGUID>
                      <c15:f>'Cross Section'!$X$104</c15:f>
                      <c15:dlblFieldTableCache>
                        <c:ptCount val="1"/>
                        <c:pt idx="0">
                          <c:v>147573</c:v>
                        </c:pt>
                      </c15:dlblFieldTableCache>
                    </c15:dlblFTEntry>
                  </c15:dlblFieldTable>
                  <c15:showDataLabelsRange val="0"/>
                </c:ext>
                <c:ext xmlns:c16="http://schemas.microsoft.com/office/drawing/2014/chart" uri="{C3380CC4-5D6E-409C-BE32-E72D297353CC}">
                  <c16:uniqueId val="{00000062-0746-4337-93DD-A3E85FB9610E}"/>
                </c:ext>
              </c:extLst>
            </c:dLbl>
            <c:dLbl>
              <c:idx val="3"/>
              <c:tx>
                <c:strRef>
                  <c:f>'Cross Section'!$X$105</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{5E42C412-314A-450B-B111-87F76C0385A1}</c15:txfldGUID>
                      <c15:f>'Cross Section'!$X$105</c15:f>
                      <c15:dlblFieldTableCache>
                        <c:ptCount val="1"/>
                        <c:pt idx="0">
                          <c:v>147573</c:v>
                        </c:pt>
                      </c15:dlblFieldTableCache>
                    </c15:dlblFTEntry>
                  </c15:dlblFieldTable>
                  <c15:showDataLabelsRange val="0"/>
                </c:ext>
                <c:ext xmlns:c16="http://schemas.microsoft.com/office/drawing/2014/chart" uri="{C3380CC4-5D6E-409C-BE32-E72D297353CC}">
                  <c16:uniqueId val="{00000063-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64-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Section'!$AM$19:$AM$23</c:f>
              <c:numCache>
                <c:formatCode>0.00</c:formatCode>
                <c:ptCount val="5"/>
                <c:pt idx="0">
                  <c:v>0</c:v>
                </c:pt>
                <c:pt idx="1">
                  <c:v>0</c:v>
                </c:pt>
                <c:pt idx="2">
                  <c:v>0</c:v>
                </c:pt>
                <c:pt idx="3">
                  <c:v>0</c:v>
                </c:pt>
                <c:pt idx="4">
                  <c:v>0</c:v>
                </c:pt>
              </c:numCache>
            </c:numRef>
          </c:xVal>
          <c:yVal>
            <c:numRef>
              <c:f>'Cross Section'!$AN$19:$AN$23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65-0746-4337-93DD-A3E85FB9610E}"/>
            </c:ext>
          </c:extLst>
        </c:ser>
        <c:ser>
          <c:idx val="17"/>
          <c:order val="17"/>
          <c:spPr>
            <a:ln w="19050">
              <a:solidFill>
                <a:sysClr val="windowText" lastClr="000000"/>
              </a:solidFill>
            </a:ln>
          </c:spPr>
          <c:marker>
            <c:symbol val="none"/>
          </c:marker>
          <c:dLbls>
            <c:dLbl>
              <c:idx val="0"/>
              <c:tx>
                <c:strRef>
                  <c:f>'Cross Section'!$X$107</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{21F3C7C3-4E5E-43A4-B44D-6B3D7BEC9E12}</c15:txfldGUID>
                      <c15:f>'Cross Section'!$X$107</c15:f>
                      <c15:dlblFieldTableCache>
                        <c:ptCount val="1"/>
                        <c:pt idx="0">
                          <c:v>147573</c:v>
                        </c:pt>
                      </c15:dlblFieldTableCache>
                    </c15:dlblFTEntry>
                  </c15:dlblFieldTable>
                  <c15:showDataLabelsRange val="0"/>
                </c:ext>
                <c:ext xmlns:c16="http://schemas.microsoft.com/office/drawing/2014/chart" uri="{C3380CC4-5D6E-409C-BE32-E72D297353CC}">
                  <c16:uniqueId val="{00000066-0746-4337-93DD-A3E85FB9610E}"/>
                </c:ext>
              </c:extLst>
            </c:dLbl>
            <c:dLbl>
              <c:idx val="1"/>
              <c:tx>
                <c:strRef>
                  <c:f>'Cross Section'!$X$108</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{50A82EBB-2A2A-49E9-8CC0-340858621D03}</c15:txfldGUID>
                      <c15:f>'Cross Section'!$X$108</c15:f>
                      <c15:dlblFieldTableCache>
                        <c:ptCount val="1"/>
                        <c:pt idx="0">
                          <c:v>147573</c:v>
                        </c:pt>
                      </c15:dlblFieldTableCache>
                    </c15:dlblFTEntry>
                  </c15:dlblFieldTable>
                  <c15:showDataLabelsRange val="0"/>
                </c:ext>
                <c:ext xmlns:c16="http://schemas.microsoft.com/office/drawing/2014/chart" uri="{C3380CC4-5D6E-409C-BE32-E72D297353CC}">
                  <c16:uniqueId val="{00000067-0746-4337-93DD-A3E85FB9610E}"/>
                </c:ext>
              </c:extLst>
            </c:dLbl>
            <c:dLbl>
              <c:idx val="2"/>
              <c:tx>
                <c:strRef>
                  <c:f>'Cross Section'!$X$109</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{7130B803-8319-4E0E-8A4C-11ABA286F893}</c15:txfldGUID>
                      <c15:f>'Cross Section'!$X$109</c15:f>
                      <c15:dlblFieldTableCache>
                        <c:ptCount val="1"/>
                        <c:pt idx="0">
                          <c:v>147573</c:v>
                        </c:pt>
                      </c15:dlblFieldTableCache>
                    </c15:dlblFTEntry>
                  </c15:dlblFieldTable>
                  <c15:showDataLabelsRange val="0"/>
                </c:ext>
                <c:ext xmlns:c16="http://schemas.microsoft.com/office/drawing/2014/chart" uri="{C3380CC4-5D6E-409C-BE32-E72D297353CC}">
                  <c16:uniqueId val="{00000068-0746-4337-93DD-A3E85FB9610E}"/>
                </c:ext>
              </c:extLst>
            </c:dLbl>
            <c:dLbl>
              <c:idx val="3"/>
              <c:tx>
                <c:strRef>
                  <c:f>'Cross Section'!$X$110</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{6ECDBBD9-F5A9-4F8F-962D-F8DFFBDFD752}</c15:txfldGUID>
                      <c15:f>'Cross Section'!$X$110</c15:f>
                      <c15:dlblFieldTableCache>
                        <c:ptCount val="1"/>
                        <c:pt idx="0">
                          <c:v>147573</c:v>
                        </c:pt>
                      </c15:dlblFieldTableCache>
                    </c15:dlblFTEntry>
                  </c15:dlblFieldTable>
                  <c15:showDataLabelsRange val="0"/>
                </c:ext>
                <c:ext xmlns:c16="http://schemas.microsoft.com/office/drawing/2014/chart" uri="{C3380CC4-5D6E-409C-BE32-E72D297353CC}">
                  <c16:uniqueId val="{00000069-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6A-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Section'!$AM$25:$AM$29</c:f>
              <c:numCache>
                <c:formatCode>0.00</c:formatCode>
                <c:ptCount val="5"/>
                <c:pt idx="0">
                  <c:v>0</c:v>
                </c:pt>
                <c:pt idx="1">
                  <c:v>0</c:v>
                </c:pt>
                <c:pt idx="2">
                  <c:v>0</c:v>
                </c:pt>
                <c:pt idx="3">
                  <c:v>0</c:v>
                </c:pt>
                <c:pt idx="4">
                  <c:v>0</c:v>
                </c:pt>
              </c:numCache>
            </c:numRef>
          </c:xVal>
          <c:yVal>
            <c:numRef>
              <c:f>'Cross Section'!$AN$25:$AN$29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6B-0746-4337-93DD-A3E85FB9610E}"/>
            </c:ext>
          </c:extLst>
        </c:ser>
        <c:ser>
          <c:idx val="18"/>
          <c:order val="18"/>
          <c:spPr>
            <a:ln w="19050">
              <a:solidFill>
                <a:sysClr val="windowText" lastClr="000000"/>
              </a:solidFill>
            </a:ln>
          </c:spPr>
          <c:marker>
            <c:symbol val="none"/>
          </c:marker>
          <c:dLbls>
            <c:dLbl>
              <c:idx val="0"/>
              <c:tx>
                <c:strRef>
                  <c:f>'Cross Section'!$AA$97</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{793F72A9-BE81-412B-A1AE-0B666693790D}</c15:txfldGUID>
                      <c15:f>'Cross Section'!$AA$97</c15:f>
                      <c15:dlblFieldTableCache>
                        <c:ptCount val="1"/>
                        <c:pt idx="0">
                          <c:v>147573</c:v>
                        </c:pt>
                      </c15:dlblFieldTableCache>
                    </c15:dlblFTEntry>
                  </c15:dlblFieldTable>
                  <c15:showDataLabelsRange val="0"/>
                </c:ext>
                <c:ext xmlns:c16="http://schemas.microsoft.com/office/drawing/2014/chart" uri="{C3380CC4-5D6E-409C-BE32-E72D297353CC}">
                  <c16:uniqueId val="{0000006C-0746-4337-93DD-A3E85FB9610E}"/>
                </c:ext>
              </c:extLst>
            </c:dLbl>
            <c:dLbl>
              <c:idx val="1"/>
              <c:tx>
                <c:strRef>
                  <c:f>'Cross Section'!$AA$98</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{D8782B97-9C1F-46F3-B7FB-30ABFB47E26B}</c15:txfldGUID>
                      <c15:f>'Cross Section'!$AA$98</c15:f>
                      <c15:dlblFieldTableCache>
                        <c:ptCount val="1"/>
                        <c:pt idx="0">
                          <c:v>147573</c:v>
                        </c:pt>
                      </c15:dlblFieldTableCache>
                    </c15:dlblFTEntry>
                  </c15:dlblFieldTable>
                  <c15:showDataLabelsRange val="0"/>
                </c:ext>
                <c:ext xmlns:c16="http://schemas.microsoft.com/office/drawing/2014/chart" uri="{C3380CC4-5D6E-409C-BE32-E72D297353CC}">
                  <c16:uniqueId val="{0000006D-0746-4337-93DD-A3E85FB9610E}"/>
                </c:ext>
              </c:extLst>
            </c:dLbl>
            <c:dLbl>
              <c:idx val="2"/>
              <c:tx>
                <c:strRef>
                  <c:f>'Cross Section'!$AA$99</c:f>
                  <c:strCache>
                    <c:ptCount val="1"/>
                    <c:pt idx="0">
                      <c:v>147573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{0BE28C0F-24DA-47A5-A913-7951F10E3B34}</c15:txfldGUID>
                      <c15:f>'Cross Section'!$AA$99</c15:f>
                      <c15:dlblFieldTableCache>
                        <c:ptCount val="1"/>
                        <c:pt idx="0">
                          <c:v>147573</c:v>
                        </c:pt>
                      </c15:dlblFieldTableCache>
                    </c15:dlblFTEntry>
                  </c15:dlblFieldTable>
                  <c15:showDataLabelsRange val="0"/>
                </c:ext>
                <c:ext xmlns:c16="http://schemas.microsoft.com/office/drawing/2014/chart" uri="{C3380CC4-5D6E-409C-BE32-E72D297353CC}">
                  <c16:uniqueId val="{0000006E-0746-4337-93DD-A3E85FB9610E}"/>
                </c:ext>
              </c:extLst>
            </c:dLbl>
            <c:dLbl>
              <c:idx val="3"/>
              <c:tx>
                <c:strRef>
                  <c:f>'Cross Section'!$AA$100</c:f>
                  <c:strCache>
                    <c:ptCount val="1"/>
                    <c:pt idx="0">
                      <c:v>147573</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{3EDD51D8-0B9D-49A4-908A-49F524974615}</c15:txfldGUID>
                      <c15:f>'Cross Section'!$AA$100</c15:f>
                      <c15:dlblFieldTableCache>
                        <c:ptCount val="1"/>
                        <c:pt idx="0">
                          <c:v>147573</c:v>
                        </c:pt>
                      </c15:dlblFieldTableCache>
                    </c15:dlblFTEntry>
                  </c15:dlblFieldTable>
                  <c15:showDataLabelsRange val="0"/>
                </c:ext>
                <c:ext xmlns:c16="http://schemas.microsoft.com/office/drawing/2014/chart" uri="{C3380CC4-5D6E-409C-BE32-E72D297353CC}">
                  <c16:uniqueId val="{0000006F-0746-4337-93DD-A3E85FB9610E}"/>
                </c:ext>
              </c:extLst>
            </c:dLbl>
            <c:dLbl>
              <c:idx val="4"/>
              <c:delete val="1"/>
              <c:extLst>
                <c:ext xmlns:c15="http://schemas.microsoft.com/office/drawing/2012/chart" uri="{CE6537A1-D6FC-4f65-9D91-7224C49458BB}"/>
                <c:ext xmlns:c16="http://schemas.microsoft.com/office/drawing/2014/chart" uri="{C3380CC4-5D6E-409C-BE32-E72D297353CC}">
                  <c16:uniqueId val="{00000070-0746-4337-93DD-A3E85FB961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'Cross Section'!$AP$13:$AP$17</c:f>
              <c:numCache>
                <c:formatCode>0.00</c:formatCode>
                <c:ptCount val="5"/>
                <c:pt idx="0">
                  <c:v>0</c:v>
                </c:pt>
                <c:pt idx="1">
                  <c:v>0</c:v>
                </c:pt>
                <c:pt idx="2">
                  <c:v>0</c:v>
                </c:pt>
                <c:pt idx="3">
                  <c:v>0</c:v>
                </c:pt>
                <c:pt idx="4">
                  <c:v>0</c:v>
                </c:pt>
              </c:numCache>
            </c:numRef>
          </c:xVal>
          <c:yVal>
            <c:numRef>
              <c:f>'Cross Section'!$AQ$13:$AQ$17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71-0746-4337-93DD-A3E85FB9610E}"/>
            </c:ext>
          </c:extLst>
        </c:ser>
        <c:dLbls>
          <c:showLegendKey val="0"/>
          <c:showVal val="0"/>
          <c:showCatName val="0"/>
          <c:showSerName val="0"/>
          <c:showPercent val="0"/>
          <c:showBubbleSize val="0"/>
        </c:dLbls>
        <c:axId val="809297656"/>
        <c:axId val="809294912"/>
      </c:scatterChart>
      <c:valAx>
        <c:axId val="809297656"/>
        <c:scaling>
          <c:orientation val="minMax"/>
          <c:max val="7.6339692959399148"/>
          <c:min val="-0.50000000000000022"/>
        </c:scaling>
        <c:delete val="0"/>
        <c:axPos val="b"/>
        <c:numFmt formatCode="0.0" sourceLinked="0"/>
        <c:majorTickMark val="out"/>
        <c:minorTickMark val="none"/>
        <c:tickLblPos val="nextTo"/>
        <c:txPr>
          <a:bodyPr/>
          <a:lstStyle/>
          <a:p>
            <a:pPr>
              <a:defRPr baseline="0">
                <a:solidFill>
                  <a:schemeClr val="bg1"/>
                </a:solidFill>
              </a:defRPr>
            </a:pPr>
            <a:endParaRPr lang="en-US"/>
          </a:p>
        </c:txPr>
        <c:crossAx val="809294912"/>
        <c:crosses val="autoZero"/>
        <c:crossBetween val="midCat"/>
      </c:valAx>
      <c:valAx>
        <c:axId val="809294912"/>
        <c:scaling>
          <c:orientation val="minMax"/>
          <c:max val="7.6339692959399148"/>
          <c:min val="-0.50000000000000022"/>
        </c:scaling>
        <c:delete val="0"/>
        <c:axPos val="l"/>
        <c:numFmt formatCode="#,##0.00" sourceLinked="0"/>
        <c:majorTickMark val="out"/>
        <c:minorTickMark val="none"/>
        <c:tickLblPos val="nextTo"/>
        <c:spPr>
          <a:noFill/>
        </c:spPr>
        <c:txPr>
          <a:bodyPr/>
          <a:lstStyle/>
          <a:p>
            <a:pPr>
              <a:defRPr baseline="0">
                <a:solidFill>
                  <a:schemeClr val="bg1"/>
                </a:solidFill>
              </a:defRPr>
            </a:pPr>
            <a:endParaRPr lang="en-US"/>
          </a:p>
        </c:txPr>
        <c:crossAx val="809297656"/>
        <c:crosses val="autoZero"/>
        <c:crossBetween val="midCat"/>
      </c:valAx>
    </c:plotArea>
    <c:plotVisOnly val="1"/>
    <c:dispBlanksAs val="gap"/>
    <c:showDLblsOverMax val="0"/>
  </c:chart>
  <c:spPr>
    <a:ln>
      <a:noFill/>
    </a:ln>
  </c:spPr>
  <c:txPr>
    <a:bodyPr/>
    <a:lstStyle/>
    <a:p>
      <a:pPr>
        <a:defRPr sz="700">
          <a:solidFill>
            <a:schemeClr val="bg1">
              <a:lumMod val="50000"/>
            </a:schemeClr>
          </a:solidFill>
          <a:latin typeface="Arial" pitchFamily="34" charset="0"/>
          <a:cs typeface="Arial" pitchFamily="34" charset="0"/>
        </a:defRPr>
      </a:pPr>
      <a:endParaRPr lang="en-US"/>
    </a:p>
  </c:txPr>
  <c:printSettings>
    <c:headerFooter/>
    <c:pageMargins b="0.75000000000000322" l="0.70000000000000062" r="0.70000000000000062" t="0.750000000000003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2.gi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258715</xdr:colOff>
      <xdr:row>35</xdr:row>
      <xdr:rowOff>51707</xdr:rowOff>
    </xdr:from>
    <xdr:to>
      <xdr:col>3</xdr:col>
      <xdr:colOff>411115</xdr:colOff>
      <xdr:row>35</xdr:row>
      <xdr:rowOff>51707</xdr:rowOff>
    </xdr:to>
    <xdr:sp macro="" textlink="">
      <xdr:nvSpPr>
        <xdr:cNvPr id="2" name="Line 648"/>
        <xdr:cNvSpPr>
          <a:spLocks noChangeShapeType="1"/>
        </xdr:cNvSpPr>
      </xdr:nvSpPr>
      <xdr:spPr bwMode="auto">
        <a:xfrm>
          <a:off x="2735215" y="6909707"/>
          <a:ext cx="152400" cy="0"/>
        </a:xfrm>
        <a:prstGeom prst="line">
          <a:avLst/>
        </a:prstGeom>
        <a:noFill/>
        <a:ln w="9525">
          <a:solidFill>
            <a:srgbClr val="000000"/>
          </a:solidFill>
          <a:round/>
          <a:headEnd/>
          <a:tailEnd/>
        </a:ln>
      </xdr:spPr>
    </xdr:sp>
    <xdr:clientData/>
  </xdr:twoCellAnchor>
  <xdr:twoCellAnchor>
    <xdr:from>
      <xdr:col>4</xdr:col>
      <xdr:colOff>242151</xdr:colOff>
      <xdr:row>35</xdr:row>
      <xdr:rowOff>43423</xdr:rowOff>
    </xdr:from>
    <xdr:to>
      <xdr:col>4</xdr:col>
      <xdr:colOff>394551</xdr:colOff>
      <xdr:row>35</xdr:row>
      <xdr:rowOff>43423</xdr:rowOff>
    </xdr:to>
    <xdr:sp macro="" textlink="">
      <xdr:nvSpPr>
        <xdr:cNvPr id="3" name="Line 649"/>
        <xdr:cNvSpPr>
          <a:spLocks noChangeShapeType="1"/>
        </xdr:cNvSpPr>
      </xdr:nvSpPr>
      <xdr:spPr bwMode="auto">
        <a:xfrm>
          <a:off x="3330972" y="6901423"/>
          <a:ext cx="152400" cy="0"/>
        </a:xfrm>
        <a:prstGeom prst="line">
          <a:avLst/>
        </a:prstGeom>
        <a:noFill/>
        <a:ln w="9525">
          <a:solidFill>
            <a:srgbClr val="000000"/>
          </a:solidFill>
          <a:round/>
          <a:headEnd/>
          <a:tailEnd/>
        </a:ln>
      </xdr:spPr>
    </xdr:sp>
    <xdr:clientData/>
  </xdr:twoCellAnchor>
  <xdr:twoCellAnchor>
    <xdr:from>
      <xdr:col>22</xdr:col>
      <xdr:colOff>314325</xdr:colOff>
      <xdr:row>32</xdr:row>
      <xdr:rowOff>38100</xdr:rowOff>
    </xdr:from>
    <xdr:to>
      <xdr:col>22</xdr:col>
      <xdr:colOff>466725</xdr:colOff>
      <xdr:row>32</xdr:row>
      <xdr:rowOff>38100</xdr:rowOff>
    </xdr:to>
    <xdr:sp macro="" textlink="">
      <xdr:nvSpPr>
        <xdr:cNvPr id="4" name="Line 654"/>
        <xdr:cNvSpPr>
          <a:spLocks noChangeShapeType="1"/>
        </xdr:cNvSpPr>
      </xdr:nvSpPr>
      <xdr:spPr bwMode="auto">
        <a:xfrm>
          <a:off x="14954250" y="9001125"/>
          <a:ext cx="152400" cy="0"/>
        </a:xfrm>
        <a:prstGeom prst="line">
          <a:avLst/>
        </a:prstGeom>
        <a:noFill/>
        <a:ln w="9525">
          <a:solidFill>
            <a:srgbClr val="000000"/>
          </a:solidFill>
          <a:round/>
          <a:headEnd/>
          <a:tailEnd/>
        </a:ln>
      </xdr:spPr>
    </xdr:sp>
    <xdr:clientData/>
  </xdr:twoCellAnchor>
  <xdr:twoCellAnchor>
    <xdr:from>
      <xdr:col>24</xdr:col>
      <xdr:colOff>314325</xdr:colOff>
      <xdr:row>32</xdr:row>
      <xdr:rowOff>38100</xdr:rowOff>
    </xdr:from>
    <xdr:to>
      <xdr:col>24</xdr:col>
      <xdr:colOff>466725</xdr:colOff>
      <xdr:row>32</xdr:row>
      <xdr:rowOff>38100</xdr:rowOff>
    </xdr:to>
    <xdr:sp macro="" textlink="">
      <xdr:nvSpPr>
        <xdr:cNvPr id="5" name="Line 655"/>
        <xdr:cNvSpPr>
          <a:spLocks noChangeShapeType="1"/>
        </xdr:cNvSpPr>
      </xdr:nvSpPr>
      <xdr:spPr bwMode="auto">
        <a:xfrm>
          <a:off x="16173450" y="9001125"/>
          <a:ext cx="152400" cy="0"/>
        </a:xfrm>
        <a:prstGeom prst="line">
          <a:avLst/>
        </a:prstGeom>
        <a:noFill/>
        <a:ln w="9525">
          <a:solidFill>
            <a:srgbClr val="000000"/>
          </a:solidFill>
          <a:round/>
          <a:headEnd/>
          <a:tailEnd/>
        </a:ln>
      </xdr:spPr>
    </xdr:sp>
    <xdr:clientData/>
  </xdr:twoCellAnchor>
  <xdr:twoCellAnchor>
    <xdr:from>
      <xdr:col>0</xdr:col>
      <xdr:colOff>0</xdr:colOff>
      <xdr:row>12</xdr:row>
      <xdr:rowOff>22413</xdr:rowOff>
    </xdr:from>
    <xdr:to>
      <xdr:col>6</xdr:col>
      <xdr:colOff>233723</xdr:colOff>
      <xdr:row>34</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10354</xdr:colOff>
      <xdr:row>13</xdr:row>
      <xdr:rowOff>86517</xdr:rowOff>
    </xdr:from>
    <xdr:ext cx="245388" cy="248851"/>
    <xdr:sp macro="" textlink="">
      <xdr:nvSpPr>
        <xdr:cNvPr id="7" name="TextBox 6"/>
        <xdr:cNvSpPr txBox="1"/>
      </xdr:nvSpPr>
      <xdr:spPr>
        <a:xfrm>
          <a:off x="10354" y="2170811"/>
          <a:ext cx="24538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b="1">
              <a:latin typeface="+mn-lt"/>
              <a:cs typeface="Arial" pitchFamily="34" charset="0"/>
            </a:rPr>
            <a:t>y</a:t>
          </a:r>
        </a:p>
      </xdr:txBody>
    </xdr:sp>
    <xdr:clientData/>
  </xdr:oneCellAnchor>
  <xdr:oneCellAnchor>
    <xdr:from>
      <xdr:col>5</xdr:col>
      <xdr:colOff>525271</xdr:colOff>
      <xdr:row>31</xdr:row>
      <xdr:rowOff>160582</xdr:rowOff>
    </xdr:from>
    <xdr:ext cx="243593" cy="248851"/>
    <xdr:sp macro="" textlink="">
      <xdr:nvSpPr>
        <xdr:cNvPr id="8" name="TextBox 7"/>
        <xdr:cNvSpPr txBox="1"/>
      </xdr:nvSpPr>
      <xdr:spPr>
        <a:xfrm>
          <a:off x="3629300" y="5102376"/>
          <a:ext cx="24359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b="1">
              <a:latin typeface="+mn-lt"/>
              <a:cs typeface="Arial" pitchFamily="34" charset="0"/>
            </a:rPr>
            <a:t>x</a:t>
          </a:r>
        </a:p>
      </xdr:txBody>
    </xdr:sp>
    <xdr:clientData/>
  </xdr:oneCellAnchor>
  <xdr:twoCellAnchor>
    <xdr:from>
      <xdr:col>0</xdr:col>
      <xdr:colOff>128924</xdr:colOff>
      <xdr:row>15</xdr:row>
      <xdr:rowOff>83975</xdr:rowOff>
    </xdr:from>
    <xdr:to>
      <xdr:col>0</xdr:col>
      <xdr:colOff>130512</xdr:colOff>
      <xdr:row>18</xdr:row>
      <xdr:rowOff>43155</xdr:rowOff>
    </xdr:to>
    <xdr:cxnSp macro="">
      <xdr:nvCxnSpPr>
        <xdr:cNvPr id="11" name="Straight Arrow Connector 10"/>
        <xdr:cNvCxnSpPr/>
      </xdr:nvCxnSpPr>
      <xdr:spPr>
        <a:xfrm rot="5400000" flipH="1" flipV="1">
          <a:off x="-102005" y="2656933"/>
          <a:ext cx="463445"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89113</xdr:colOff>
      <xdr:row>32</xdr:row>
      <xdr:rowOff>108886</xdr:rowOff>
    </xdr:from>
    <xdr:to>
      <xdr:col>5</xdr:col>
      <xdr:colOff>558159</xdr:colOff>
      <xdr:row>32</xdr:row>
      <xdr:rowOff>110474</xdr:rowOff>
    </xdr:to>
    <xdr:cxnSp macro="">
      <xdr:nvCxnSpPr>
        <xdr:cNvPr id="12" name="Straight Arrow Connector 11"/>
        <xdr:cNvCxnSpPr/>
      </xdr:nvCxnSpPr>
      <xdr:spPr>
        <a:xfrm rot="10800000" flipH="1" flipV="1">
          <a:off x="3193142" y="5229974"/>
          <a:ext cx="469046"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266254</xdr:colOff>
      <xdr:row>74</xdr:row>
      <xdr:rowOff>2242</xdr:rowOff>
    </xdr:from>
    <xdr:to>
      <xdr:col>10</xdr:col>
      <xdr:colOff>324970</xdr:colOff>
      <xdr:row>110</xdr:row>
      <xdr:rowOff>57251</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26</xdr:col>
      <xdr:colOff>470647</xdr:colOff>
      <xdr:row>31</xdr:row>
      <xdr:rowOff>78441</xdr:rowOff>
    </xdr:from>
    <xdr:to>
      <xdr:col>29</xdr:col>
      <xdr:colOff>149598</xdr:colOff>
      <xdr:row>34</xdr:row>
      <xdr:rowOff>83484</xdr:rowOff>
    </xdr:to>
    <xdr:pic>
      <xdr:nvPicPr>
        <xdr:cNvPr id="1033" name="Picture 9" descr="\begin{displaymath}&#10;\tan (2\,\alpha) = \frac{2\,I_{xy}}{I_{xx} - I_{yy}}.&#10;\end{displaymath}"/>
        <xdr:cNvPicPr>
          <a:picLocks noChangeAspect="1" noChangeArrowheads="1"/>
        </xdr:cNvPicPr>
      </xdr:nvPicPr>
      <xdr:blipFill>
        <a:blip xmlns:r="http://schemas.openxmlformats.org/officeDocument/2006/relationships" r:embed="rId3" cstate="print"/>
        <a:srcRect/>
        <a:stretch>
          <a:fillRect/>
        </a:stretch>
      </xdr:blipFill>
      <xdr:spPr bwMode="auto">
        <a:xfrm>
          <a:off x="12931588" y="5367617"/>
          <a:ext cx="1628775" cy="475690"/>
        </a:xfrm>
        <a:prstGeom prst="rect">
          <a:avLst/>
        </a:prstGeom>
        <a:noFill/>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9" name="Group 18"/>
        <xdr:cNvGrpSpPr/>
      </xdr:nvGrpSpPr>
      <xdr:grpSpPr>
        <a:xfrm>
          <a:off x="40822" y="1267641"/>
          <a:ext cx="2555693" cy="630195"/>
          <a:chOff x="40822" y="1267641"/>
          <a:chExt cx="2570933" cy="630195"/>
        </a:xfrm>
      </xdr:grpSpPr>
      <xdr:pic>
        <xdr:nvPicPr>
          <xdr:cNvPr id="20" name="Picture 19">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4" name="Picture 23"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64</xdr:row>
      <xdr:rowOff>40821</xdr:rowOff>
    </xdr:from>
    <xdr:to>
      <xdr:col>4</xdr:col>
      <xdr:colOff>66675</xdr:colOff>
      <xdr:row>67</xdr:row>
      <xdr:rowOff>145236</xdr:rowOff>
    </xdr:to>
    <xdr:grpSp>
      <xdr:nvGrpSpPr>
        <xdr:cNvPr id="25" name="Group 24"/>
        <xdr:cNvGrpSpPr/>
      </xdr:nvGrpSpPr>
      <xdr:grpSpPr>
        <a:xfrm>
          <a:off x="40822" y="11287941"/>
          <a:ext cx="2555693" cy="630195"/>
          <a:chOff x="40822" y="1267641"/>
          <a:chExt cx="2570933" cy="630195"/>
        </a:xfrm>
      </xdr:grpSpPr>
      <xdr:pic>
        <xdr:nvPicPr>
          <xdr:cNvPr id="26" name="Picture 25">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7" name="Picture 26"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AA-SM-99-001%20Equations.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A-SM-99-001 Equations"/>
    </sheetNames>
    <definedNames>
      <definedName name="ChangeChartAxisScale"/>
    </defined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100"/>
    <col min="3" max="3" width="10.6640625" style="100" bestFit="1" customWidth="1"/>
    <col min="4" max="11" width="9.109375" style="100"/>
    <col min="12" max="12" width="5.44140625" style="85" customWidth="1"/>
    <col min="13" max="17" width="5.33203125" style="137" customWidth="1"/>
    <col min="18" max="19" width="5.33203125" style="138" customWidth="1"/>
    <col min="20" max="25" width="9.109375" style="140"/>
    <col min="26" max="16384" width="9.109375" style="100"/>
  </cols>
  <sheetData>
    <row r="1" spans="1:25" s="85" customFormat="1" ht="13.8" x14ac:dyDescent="0.3">
      <c r="A1" s="81"/>
      <c r="B1" s="82" t="s">
        <v>0</v>
      </c>
      <c r="C1" s="83" t="s">
        <v>32</v>
      </c>
      <c r="D1" s="81"/>
      <c r="E1" s="81"/>
      <c r="F1" s="82" t="s">
        <v>95</v>
      </c>
      <c r="G1" s="84"/>
      <c r="H1" s="81"/>
      <c r="I1" s="81"/>
      <c r="J1" s="81"/>
      <c r="K1" s="81"/>
      <c r="M1" s="133"/>
      <c r="N1" s="133"/>
      <c r="O1" s="133"/>
      <c r="P1" s="133"/>
      <c r="Q1" s="133"/>
      <c r="R1" s="133"/>
      <c r="S1" s="133"/>
      <c r="T1" s="134"/>
      <c r="U1" s="134"/>
      <c r="V1" s="134"/>
      <c r="W1" s="135"/>
      <c r="X1" s="136"/>
      <c r="Y1" s="134"/>
    </row>
    <row r="2" spans="1:25" s="85" customFormat="1" ht="13.8" x14ac:dyDescent="0.3">
      <c r="A2" s="81"/>
      <c r="B2" s="82" t="s">
        <v>1</v>
      </c>
      <c r="C2" s="83" t="s">
        <v>34</v>
      </c>
      <c r="D2" s="81"/>
      <c r="E2" s="81"/>
      <c r="F2" s="82" t="s">
        <v>2</v>
      </c>
      <c r="G2" s="83"/>
      <c r="H2" s="81"/>
      <c r="I2" s="81"/>
      <c r="J2" s="81"/>
      <c r="K2" s="81"/>
      <c r="M2" s="133"/>
      <c r="N2" s="133"/>
      <c r="O2" s="133"/>
      <c r="P2" s="133"/>
      <c r="Q2" s="133"/>
      <c r="R2" s="133"/>
      <c r="S2" s="133"/>
      <c r="T2" s="134"/>
      <c r="U2" s="134"/>
      <c r="V2" s="134"/>
      <c r="W2" s="135"/>
      <c r="X2" s="136"/>
      <c r="Y2" s="134"/>
    </row>
    <row r="3" spans="1:25" s="85" customFormat="1" ht="13.8" x14ac:dyDescent="0.3">
      <c r="A3" s="81"/>
      <c r="B3" s="82" t="s">
        <v>3</v>
      </c>
      <c r="C3" s="90"/>
      <c r="D3" s="81"/>
      <c r="E3" s="81"/>
      <c r="F3" s="82" t="s">
        <v>4</v>
      </c>
      <c r="G3" s="83"/>
      <c r="H3" s="81"/>
      <c r="I3" s="81"/>
      <c r="J3" s="81"/>
      <c r="K3" s="81"/>
      <c r="M3" s="133"/>
      <c r="N3" s="133"/>
      <c r="O3" s="133"/>
      <c r="P3" s="133"/>
      <c r="Q3" s="133"/>
      <c r="R3" s="133"/>
      <c r="S3" s="133"/>
      <c r="T3" s="134"/>
      <c r="U3" s="134"/>
      <c r="V3" s="134"/>
      <c r="W3" s="135"/>
      <c r="X3" s="136"/>
      <c r="Y3" s="134"/>
    </row>
    <row r="4" spans="1:25" s="85" customFormat="1" ht="13.8" x14ac:dyDescent="0.3">
      <c r="A4" s="81"/>
      <c r="B4" s="82" t="s">
        <v>107</v>
      </c>
      <c r="C4" s="84"/>
      <c r="D4" s="81"/>
      <c r="E4" s="81"/>
      <c r="F4" s="82" t="s">
        <v>108</v>
      </c>
      <c r="G4" s="83" t="s">
        <v>109</v>
      </c>
      <c r="H4" s="81"/>
      <c r="I4" s="81"/>
      <c r="J4" s="81"/>
      <c r="K4" s="81"/>
      <c r="M4" s="133"/>
      <c r="N4" s="133"/>
      <c r="O4" s="133"/>
      <c r="P4" s="133"/>
      <c r="Q4" s="137"/>
      <c r="R4" s="138"/>
      <c r="S4" s="138"/>
      <c r="T4" s="134"/>
      <c r="U4" s="134"/>
      <c r="V4" s="134"/>
      <c r="W4" s="135"/>
      <c r="X4" s="136"/>
      <c r="Y4" s="134"/>
    </row>
    <row r="5" spans="1:25" s="85" customFormat="1" ht="13.8" x14ac:dyDescent="0.3">
      <c r="A5" s="81"/>
      <c r="B5" s="82" t="s">
        <v>110</v>
      </c>
      <c r="C5" s="84"/>
      <c r="D5" s="81"/>
      <c r="E5" s="82"/>
      <c r="F5" s="81"/>
      <c r="G5" s="81"/>
      <c r="H5" s="81"/>
      <c r="I5" s="81"/>
      <c r="J5" s="81"/>
      <c r="K5" s="81"/>
      <c r="M5" s="133"/>
      <c r="N5" s="133"/>
      <c r="O5" s="133"/>
      <c r="P5" s="133"/>
      <c r="Q5" s="137"/>
      <c r="R5" s="138"/>
      <c r="S5" s="138"/>
      <c r="T5" s="134"/>
      <c r="U5" s="134"/>
      <c r="V5" s="134"/>
      <c r="W5" s="135"/>
      <c r="X5" s="136"/>
      <c r="Y5" s="134"/>
    </row>
    <row r="6" spans="1:25" s="85" customFormat="1" ht="13.8" x14ac:dyDescent="0.3">
      <c r="A6" s="81"/>
      <c r="B6" s="81" t="s">
        <v>5</v>
      </c>
      <c r="C6" s="93"/>
      <c r="D6" s="81"/>
      <c r="E6" s="81"/>
      <c r="F6" s="81"/>
      <c r="G6" s="81"/>
      <c r="H6" s="81"/>
      <c r="I6" s="81"/>
      <c r="J6" s="81"/>
      <c r="K6" s="81"/>
      <c r="M6" s="133"/>
      <c r="N6" s="133"/>
      <c r="O6" s="133"/>
      <c r="P6" s="133"/>
      <c r="Q6" s="137"/>
      <c r="R6" s="138"/>
      <c r="S6" s="138"/>
      <c r="T6" s="134"/>
      <c r="U6" s="134"/>
      <c r="V6" s="134"/>
      <c r="W6" s="135"/>
      <c r="X6" s="136"/>
      <c r="Y6" s="134"/>
    </row>
    <row r="7" spans="1:25" s="85" customFormat="1" ht="13.8" x14ac:dyDescent="0.3">
      <c r="A7" s="81"/>
      <c r="B7" s="81"/>
      <c r="C7" s="81"/>
      <c r="D7" s="81"/>
      <c r="E7" s="81"/>
      <c r="F7" s="81"/>
      <c r="G7" s="81"/>
      <c r="H7" s="81"/>
      <c r="I7" s="81"/>
      <c r="J7" s="81"/>
      <c r="K7" s="81"/>
      <c r="M7" s="133"/>
      <c r="N7" s="133"/>
      <c r="O7" s="133"/>
      <c r="P7" s="133"/>
      <c r="Q7" s="137"/>
      <c r="R7" s="138"/>
      <c r="S7" s="138"/>
      <c r="T7" s="134"/>
      <c r="U7" s="134"/>
      <c r="V7" s="134"/>
      <c r="W7" s="135"/>
      <c r="X7" s="136"/>
      <c r="Y7" s="134"/>
    </row>
    <row r="8" spans="1:25" s="85" customFormat="1" ht="13.8" x14ac:dyDescent="0.3">
      <c r="A8" s="94"/>
      <c r="E8" s="87"/>
      <c r="F8" s="88"/>
      <c r="H8" s="95"/>
      <c r="I8" s="87"/>
      <c r="J8" s="96"/>
      <c r="K8" s="97"/>
      <c r="L8" s="98"/>
      <c r="M8" s="133"/>
      <c r="N8" s="133"/>
      <c r="O8" s="133"/>
      <c r="P8" s="133"/>
      <c r="Q8" s="137"/>
      <c r="R8" s="138"/>
      <c r="S8" s="138"/>
      <c r="T8" s="134"/>
      <c r="U8" s="134"/>
      <c r="V8" s="134"/>
      <c r="W8" s="134"/>
      <c r="X8" s="134"/>
      <c r="Y8" s="134"/>
    </row>
    <row r="9" spans="1:25" s="85" customFormat="1" ht="13.8" x14ac:dyDescent="0.3">
      <c r="E9" s="87"/>
      <c r="F9" s="95"/>
      <c r="H9" s="95"/>
      <c r="I9" s="87"/>
      <c r="J9" s="97"/>
      <c r="K9" s="97"/>
      <c r="L9" s="98"/>
      <c r="M9" s="133"/>
      <c r="N9" s="133"/>
      <c r="O9" s="133"/>
      <c r="P9" s="133"/>
      <c r="Q9" s="137"/>
      <c r="R9" s="138"/>
      <c r="S9" s="138"/>
      <c r="T9" s="134"/>
      <c r="U9" s="134"/>
      <c r="V9" s="134"/>
      <c r="W9" s="134"/>
      <c r="X9" s="134"/>
      <c r="Y9" s="134"/>
    </row>
    <row r="10" spans="1:25" s="85" customFormat="1" ht="13.8" x14ac:dyDescent="0.3">
      <c r="E10" s="87"/>
      <c r="F10" s="95"/>
      <c r="H10" s="95"/>
      <c r="I10" s="87"/>
      <c r="J10" s="88"/>
      <c r="K10" s="95"/>
      <c r="L10" s="98"/>
      <c r="M10" s="133"/>
      <c r="N10" s="133"/>
      <c r="O10" s="133"/>
      <c r="P10" s="133"/>
      <c r="Q10" s="137"/>
      <c r="R10" s="138"/>
      <c r="S10" s="138"/>
      <c r="T10" s="134"/>
      <c r="U10" s="134"/>
      <c r="V10" s="134"/>
      <c r="W10" s="134"/>
      <c r="X10" s="134"/>
      <c r="Y10" s="134"/>
    </row>
    <row r="11" spans="1:25" s="85" customFormat="1" ht="13.8" x14ac:dyDescent="0.3">
      <c r="E11" s="87"/>
      <c r="F11" s="95"/>
      <c r="I11" s="99"/>
      <c r="J11" s="88"/>
      <c r="M11" s="133"/>
      <c r="N11" s="133"/>
      <c r="O11" s="133"/>
      <c r="P11" s="133"/>
      <c r="Q11" s="133"/>
      <c r="R11" s="133"/>
      <c r="S11" s="133"/>
      <c r="T11" s="134"/>
      <c r="U11" s="134"/>
      <c r="V11" s="134"/>
      <c r="W11" s="134"/>
      <c r="X11" s="134"/>
      <c r="Y11" s="134"/>
    </row>
    <row r="12" spans="1:25" x14ac:dyDescent="0.3">
      <c r="C12" s="101" t="str">
        <f>G4</f>
        <v>IMPORTANT INFORMATION</v>
      </c>
      <c r="M12" s="133"/>
      <c r="N12" s="133"/>
      <c r="O12" s="133"/>
      <c r="P12" s="133"/>
      <c r="Q12" s="139"/>
      <c r="R12" s="139"/>
      <c r="S12" s="139"/>
    </row>
    <row r="13" spans="1:25" s="85" customFormat="1" ht="13.8" x14ac:dyDescent="0.3">
      <c r="M13" s="133"/>
      <c r="N13" s="133"/>
      <c r="O13" s="133"/>
      <c r="P13" s="133"/>
      <c r="Q13" s="133"/>
      <c r="R13" s="133"/>
      <c r="S13" s="133"/>
      <c r="T13" s="134"/>
      <c r="U13" s="134"/>
      <c r="V13" s="134"/>
      <c r="W13" s="134"/>
      <c r="X13" s="134"/>
      <c r="Y13" s="134"/>
    </row>
    <row r="14" spans="1:25" s="85" customFormat="1" ht="13.8" x14ac:dyDescent="0.3">
      <c r="B14" s="102" t="s">
        <v>114</v>
      </c>
      <c r="M14" s="133"/>
      <c r="N14" s="133"/>
      <c r="O14" s="133"/>
      <c r="P14" s="133"/>
      <c r="Q14" s="133"/>
      <c r="R14" s="133"/>
      <c r="S14" s="133"/>
      <c r="T14" s="134"/>
      <c r="U14" s="134"/>
      <c r="V14" s="134"/>
      <c r="W14" s="134"/>
      <c r="X14" s="134"/>
      <c r="Y14" s="134"/>
    </row>
    <row r="15" spans="1:25" s="85" customFormat="1" ht="13.8" x14ac:dyDescent="0.3">
      <c r="A15" s="103"/>
      <c r="K15" s="103"/>
      <c r="M15" s="137"/>
      <c r="N15" s="137"/>
      <c r="O15" s="137"/>
      <c r="P15" s="137"/>
      <c r="Q15" s="137"/>
      <c r="R15" s="138"/>
      <c r="S15" s="138"/>
      <c r="T15" s="134"/>
      <c r="U15" s="134"/>
      <c r="V15" s="134"/>
      <c r="W15" s="134"/>
      <c r="X15" s="134"/>
      <c r="Y15" s="134"/>
    </row>
    <row r="16" spans="1:25" s="85" customFormat="1" ht="12.75" customHeight="1" x14ac:dyDescent="0.3">
      <c r="B16" s="147" t="s">
        <v>138</v>
      </c>
      <c r="C16" s="147"/>
      <c r="D16" s="147"/>
      <c r="E16" s="147"/>
      <c r="F16" s="147"/>
      <c r="G16" s="147"/>
      <c r="H16" s="147"/>
      <c r="I16" s="147"/>
      <c r="J16" s="147"/>
      <c r="M16" s="137"/>
      <c r="N16" s="137"/>
      <c r="O16" s="137"/>
      <c r="P16" s="137"/>
      <c r="Q16" s="137"/>
      <c r="R16" s="138"/>
      <c r="S16" s="138"/>
      <c r="T16" s="134"/>
      <c r="U16" s="134"/>
      <c r="V16" s="134"/>
      <c r="W16" s="134"/>
      <c r="X16" s="134"/>
      <c r="Y16" s="134"/>
    </row>
    <row r="17" spans="1:25" s="85" customFormat="1" ht="13.8" x14ac:dyDescent="0.3">
      <c r="B17" s="147"/>
      <c r="C17" s="147"/>
      <c r="D17" s="147"/>
      <c r="E17" s="147"/>
      <c r="F17" s="147"/>
      <c r="G17" s="147"/>
      <c r="H17" s="147"/>
      <c r="I17" s="147"/>
      <c r="J17" s="147"/>
      <c r="M17" s="137"/>
      <c r="N17" s="137"/>
      <c r="O17" s="137"/>
      <c r="P17" s="137"/>
      <c r="Q17" s="137"/>
      <c r="R17" s="138"/>
      <c r="S17" s="138"/>
      <c r="T17" s="134"/>
      <c r="U17" s="134"/>
      <c r="V17" s="134"/>
      <c r="W17" s="134"/>
      <c r="X17" s="134"/>
      <c r="Y17" s="134"/>
    </row>
    <row r="18" spans="1:25" s="85" customFormat="1" ht="13.8" x14ac:dyDescent="0.3">
      <c r="B18" s="147"/>
      <c r="C18" s="147"/>
      <c r="D18" s="147"/>
      <c r="E18" s="147"/>
      <c r="F18" s="147"/>
      <c r="G18" s="147"/>
      <c r="H18" s="147"/>
      <c r="I18" s="147"/>
      <c r="J18" s="147"/>
      <c r="M18" s="137"/>
      <c r="N18" s="137"/>
      <c r="O18" s="137"/>
      <c r="P18" s="137"/>
      <c r="Q18" s="137"/>
      <c r="R18" s="138"/>
      <c r="S18" s="138"/>
      <c r="T18" s="134"/>
      <c r="U18" s="134"/>
      <c r="V18" s="134"/>
      <c r="W18" s="134"/>
      <c r="X18" s="134"/>
      <c r="Y18" s="134"/>
    </row>
    <row r="19" spans="1:25" s="85" customFormat="1" ht="13.8" x14ac:dyDescent="0.3">
      <c r="B19" s="147"/>
      <c r="C19" s="147"/>
      <c r="D19" s="147"/>
      <c r="E19" s="147"/>
      <c r="F19" s="147"/>
      <c r="G19" s="147"/>
      <c r="H19" s="147"/>
      <c r="I19" s="147"/>
      <c r="J19" s="147"/>
      <c r="M19" s="137"/>
      <c r="N19" s="137"/>
      <c r="O19" s="137"/>
      <c r="P19" s="137"/>
      <c r="Q19" s="137"/>
      <c r="R19" s="138"/>
      <c r="S19" s="138"/>
      <c r="T19" s="134"/>
      <c r="U19" s="134"/>
      <c r="V19" s="134"/>
      <c r="W19" s="134"/>
      <c r="X19" s="134"/>
      <c r="Y19" s="134"/>
    </row>
    <row r="20" spans="1:25" s="85" customFormat="1" ht="12.75" customHeight="1" x14ac:dyDescent="0.3">
      <c r="A20" s="103"/>
      <c r="B20" s="104" t="s">
        <v>139</v>
      </c>
      <c r="C20" s="103"/>
      <c r="D20" s="103"/>
      <c r="E20" s="103"/>
      <c r="F20" s="103"/>
      <c r="G20" s="103"/>
      <c r="H20" s="103"/>
      <c r="I20" s="103"/>
      <c r="J20" s="103"/>
      <c r="K20" s="103"/>
      <c r="M20" s="137"/>
      <c r="N20" s="137"/>
      <c r="O20" s="137"/>
      <c r="P20" s="137"/>
      <c r="Q20" s="137"/>
      <c r="R20" s="138"/>
      <c r="S20" s="138"/>
      <c r="T20" s="134"/>
      <c r="U20" s="134"/>
      <c r="V20" s="134"/>
      <c r="W20" s="134"/>
      <c r="X20" s="134"/>
      <c r="Y20" s="134"/>
    </row>
    <row r="21" spans="1:25" s="85" customFormat="1" ht="13.8" x14ac:dyDescent="0.3">
      <c r="A21" s="103"/>
      <c r="B21" s="104"/>
      <c r="C21" s="103"/>
      <c r="D21" s="103"/>
      <c r="E21" s="103"/>
      <c r="F21" s="103"/>
      <c r="G21" s="103"/>
      <c r="H21" s="103"/>
      <c r="I21" s="103"/>
      <c r="J21" s="103"/>
      <c r="K21" s="103"/>
      <c r="M21" s="137"/>
      <c r="N21" s="137"/>
      <c r="O21" s="137"/>
      <c r="P21" s="137"/>
      <c r="Q21" s="137"/>
      <c r="R21" s="138"/>
      <c r="S21" s="138"/>
      <c r="T21" s="134"/>
      <c r="U21" s="134"/>
      <c r="V21" s="134"/>
      <c r="W21" s="134"/>
      <c r="X21" s="134"/>
      <c r="Y21" s="134"/>
    </row>
    <row r="22" spans="1:25" s="85" customFormat="1" ht="13.8" x14ac:dyDescent="0.3">
      <c r="A22" s="103"/>
      <c r="B22" s="147" t="s">
        <v>140</v>
      </c>
      <c r="C22" s="147"/>
      <c r="D22" s="147"/>
      <c r="E22" s="147"/>
      <c r="F22" s="147"/>
      <c r="G22" s="147"/>
      <c r="H22" s="147"/>
      <c r="I22" s="147"/>
      <c r="J22" s="147"/>
      <c r="K22" s="103"/>
      <c r="M22" s="137"/>
      <c r="N22" s="137"/>
      <c r="O22" s="137"/>
      <c r="P22" s="137"/>
      <c r="Q22" s="137"/>
      <c r="R22" s="138"/>
      <c r="S22" s="138"/>
      <c r="T22" s="134"/>
      <c r="U22" s="134"/>
      <c r="V22" s="134"/>
      <c r="W22" s="134"/>
      <c r="X22" s="134"/>
      <c r="Y22" s="134"/>
    </row>
    <row r="23" spans="1:25" s="85" customFormat="1" ht="13.8" x14ac:dyDescent="0.3">
      <c r="A23" s="103"/>
      <c r="B23" s="147"/>
      <c r="C23" s="147"/>
      <c r="D23" s="147"/>
      <c r="E23" s="147"/>
      <c r="F23" s="147"/>
      <c r="G23" s="147"/>
      <c r="H23" s="147"/>
      <c r="I23" s="147"/>
      <c r="J23" s="147"/>
      <c r="K23" s="103"/>
      <c r="M23" s="137"/>
      <c r="N23" s="137"/>
      <c r="O23" s="137"/>
      <c r="P23" s="137"/>
      <c r="Q23" s="137"/>
      <c r="R23" s="138"/>
      <c r="S23" s="141"/>
      <c r="T23" s="134"/>
      <c r="U23" s="134"/>
      <c r="V23" s="134"/>
      <c r="W23" s="134"/>
      <c r="X23" s="134"/>
      <c r="Y23" s="134"/>
    </row>
    <row r="24" spans="1:25" s="85" customFormat="1" ht="13.8" x14ac:dyDescent="0.3">
      <c r="A24" s="103"/>
      <c r="B24" s="147"/>
      <c r="C24" s="147"/>
      <c r="D24" s="147"/>
      <c r="E24" s="147"/>
      <c r="F24" s="147"/>
      <c r="G24" s="147"/>
      <c r="H24" s="147"/>
      <c r="I24" s="147"/>
      <c r="J24" s="147"/>
      <c r="K24" s="103"/>
      <c r="M24" s="137"/>
      <c r="N24" s="137"/>
      <c r="O24" s="137"/>
      <c r="P24" s="137"/>
      <c r="Q24" s="137"/>
      <c r="R24" s="138"/>
      <c r="S24" s="141"/>
      <c r="T24" s="134"/>
      <c r="U24" s="134"/>
      <c r="V24" s="134"/>
      <c r="W24" s="134"/>
      <c r="X24" s="134"/>
      <c r="Y24" s="134"/>
    </row>
    <row r="25" spans="1:25" s="85" customFormat="1" ht="12.75" customHeight="1" x14ac:dyDescent="0.3">
      <c r="A25" s="103"/>
      <c r="B25" s="144"/>
      <c r="C25" s="144"/>
      <c r="D25" s="144"/>
      <c r="E25" s="144"/>
      <c r="F25" s="154" t="s">
        <v>152</v>
      </c>
      <c r="G25" s="144"/>
      <c r="H25" s="144"/>
      <c r="I25" s="144"/>
      <c r="J25" s="144"/>
      <c r="K25" s="103"/>
      <c r="M25" s="137"/>
      <c r="N25" s="137"/>
      <c r="O25" s="137"/>
      <c r="P25" s="137"/>
      <c r="Q25" s="137"/>
      <c r="R25" s="138"/>
      <c r="S25" s="138"/>
      <c r="T25" s="134"/>
      <c r="U25" s="134"/>
      <c r="V25" s="134"/>
      <c r="W25" s="134"/>
      <c r="X25" s="134"/>
      <c r="Y25" s="134"/>
    </row>
    <row r="26" spans="1:25" s="85" customFormat="1" ht="13.8" x14ac:dyDescent="0.3">
      <c r="A26" s="103"/>
      <c r="B26" s="147" t="s">
        <v>141</v>
      </c>
      <c r="C26" s="147"/>
      <c r="D26" s="147"/>
      <c r="E26" s="147"/>
      <c r="F26" s="147"/>
      <c r="G26" s="147"/>
      <c r="H26" s="147"/>
      <c r="I26" s="147"/>
      <c r="J26" s="147"/>
      <c r="K26" s="103"/>
      <c r="M26" s="137"/>
      <c r="N26" s="137"/>
      <c r="O26" s="137"/>
      <c r="P26" s="137"/>
      <c r="Q26" s="137"/>
      <c r="R26" s="138"/>
      <c r="S26" s="138"/>
      <c r="T26" s="134"/>
      <c r="U26" s="134"/>
      <c r="V26" s="134"/>
      <c r="W26" s="134"/>
      <c r="X26" s="134"/>
      <c r="Y26" s="134"/>
    </row>
    <row r="27" spans="1:25" s="85" customFormat="1" ht="13.8" x14ac:dyDescent="0.3">
      <c r="A27" s="103"/>
      <c r="B27" s="147"/>
      <c r="C27" s="147"/>
      <c r="D27" s="147"/>
      <c r="E27" s="147"/>
      <c r="F27" s="147"/>
      <c r="G27" s="147"/>
      <c r="H27" s="147"/>
      <c r="I27" s="147"/>
      <c r="J27" s="147"/>
      <c r="K27" s="103"/>
      <c r="M27" s="137"/>
      <c r="N27" s="137"/>
      <c r="O27" s="137"/>
      <c r="P27" s="137"/>
      <c r="Q27" s="137"/>
      <c r="R27" s="138"/>
      <c r="S27" s="138"/>
      <c r="T27" s="134"/>
      <c r="U27" s="134"/>
      <c r="V27" s="134"/>
      <c r="W27" s="134"/>
      <c r="X27" s="134"/>
      <c r="Y27" s="134"/>
    </row>
    <row r="28" spans="1:25" s="85" customFormat="1" ht="13.8" x14ac:dyDescent="0.3">
      <c r="A28" s="103"/>
      <c r="B28" s="144"/>
      <c r="C28" s="144"/>
      <c r="D28" s="144"/>
      <c r="E28" s="144"/>
      <c r="F28" s="144"/>
      <c r="G28" s="144"/>
      <c r="H28" s="144"/>
      <c r="I28" s="144"/>
      <c r="J28" s="144"/>
      <c r="K28" s="103"/>
      <c r="M28" s="137"/>
      <c r="N28" s="137"/>
      <c r="O28" s="137"/>
      <c r="P28" s="137"/>
      <c r="Q28" s="137"/>
      <c r="R28" s="138"/>
      <c r="S28" s="138"/>
      <c r="T28" s="134"/>
      <c r="U28" s="134"/>
      <c r="V28" s="134"/>
      <c r="W28" s="134"/>
      <c r="X28" s="134"/>
      <c r="Y28" s="134"/>
    </row>
    <row r="29" spans="1:25" s="85" customFormat="1" ht="13.8" x14ac:dyDescent="0.3">
      <c r="A29" s="103"/>
      <c r="B29" s="147" t="s">
        <v>142</v>
      </c>
      <c r="C29" s="147"/>
      <c r="D29" s="147"/>
      <c r="E29" s="147"/>
      <c r="F29" s="147"/>
      <c r="G29" s="147"/>
      <c r="H29" s="147"/>
      <c r="I29" s="147"/>
      <c r="J29" s="147"/>
      <c r="K29" s="103"/>
      <c r="M29" s="137"/>
      <c r="N29" s="137"/>
      <c r="O29" s="137"/>
      <c r="P29" s="137"/>
      <c r="Q29" s="137"/>
      <c r="R29" s="138"/>
      <c r="S29" s="138"/>
      <c r="T29" s="134"/>
      <c r="U29" s="134"/>
      <c r="V29" s="134"/>
      <c r="W29" s="134"/>
      <c r="X29" s="134"/>
      <c r="Y29" s="134"/>
    </row>
    <row r="30" spans="1:25" s="85" customFormat="1" ht="13.8" x14ac:dyDescent="0.3">
      <c r="A30" s="103"/>
      <c r="B30" s="147"/>
      <c r="C30" s="147"/>
      <c r="D30" s="147"/>
      <c r="E30" s="147"/>
      <c r="F30" s="147"/>
      <c r="G30" s="147"/>
      <c r="H30" s="147"/>
      <c r="I30" s="147"/>
      <c r="J30" s="147"/>
      <c r="K30" s="103"/>
      <c r="M30" s="137"/>
      <c r="N30" s="137"/>
      <c r="O30" s="137"/>
      <c r="P30" s="137"/>
      <c r="Q30" s="137"/>
      <c r="R30" s="138"/>
      <c r="S30" s="138"/>
      <c r="T30" s="134"/>
      <c r="U30" s="134"/>
      <c r="V30" s="134"/>
      <c r="W30" s="134"/>
      <c r="X30" s="134"/>
      <c r="Y30" s="134"/>
    </row>
    <row r="31" spans="1:25" s="85" customFormat="1" ht="12.75" customHeight="1" x14ac:dyDescent="0.3">
      <c r="A31" s="103"/>
      <c r="B31" s="147"/>
      <c r="C31" s="147"/>
      <c r="D31" s="147"/>
      <c r="E31" s="147"/>
      <c r="F31" s="147"/>
      <c r="G31" s="147"/>
      <c r="H31" s="147"/>
      <c r="I31" s="147"/>
      <c r="J31" s="147"/>
      <c r="K31" s="103"/>
      <c r="M31" s="137"/>
      <c r="N31" s="137"/>
      <c r="O31" s="137"/>
      <c r="P31" s="137"/>
      <c r="Q31" s="137"/>
      <c r="R31" s="138"/>
      <c r="S31" s="138"/>
      <c r="T31" s="134"/>
      <c r="U31" s="134"/>
      <c r="V31" s="134"/>
      <c r="W31" s="134"/>
      <c r="X31" s="134"/>
      <c r="Y31" s="134"/>
    </row>
    <row r="32" spans="1:25" s="85" customFormat="1" ht="13.8" x14ac:dyDescent="0.3">
      <c r="A32" s="103"/>
      <c r="B32" s="147"/>
      <c r="C32" s="147"/>
      <c r="D32" s="147"/>
      <c r="E32" s="147"/>
      <c r="F32" s="147"/>
      <c r="G32" s="147"/>
      <c r="H32" s="147"/>
      <c r="I32" s="147"/>
      <c r="J32" s="147"/>
      <c r="K32" s="103"/>
      <c r="M32" s="137"/>
      <c r="N32" s="137"/>
      <c r="O32" s="137"/>
      <c r="P32" s="137"/>
      <c r="Q32" s="137"/>
      <c r="R32" s="138"/>
      <c r="S32" s="138"/>
      <c r="T32" s="134"/>
      <c r="U32" s="134"/>
      <c r="V32" s="134"/>
      <c r="W32" s="134"/>
      <c r="X32" s="134"/>
      <c r="Y32" s="134"/>
    </row>
    <row r="33" spans="1:25" s="85" customFormat="1" ht="12.75" customHeight="1" x14ac:dyDescent="0.3">
      <c r="A33" s="103"/>
      <c r="B33" s="147"/>
      <c r="C33" s="147"/>
      <c r="D33" s="147"/>
      <c r="E33" s="147"/>
      <c r="F33" s="147"/>
      <c r="G33" s="147"/>
      <c r="H33" s="147"/>
      <c r="I33" s="147"/>
      <c r="J33" s="147"/>
      <c r="K33" s="103"/>
      <c r="M33" s="137"/>
      <c r="N33" s="137"/>
      <c r="O33" s="137"/>
      <c r="P33" s="137"/>
      <c r="Q33" s="137"/>
      <c r="R33" s="138"/>
      <c r="S33" s="138"/>
      <c r="T33" s="134"/>
      <c r="U33" s="134"/>
      <c r="V33" s="134"/>
      <c r="W33" s="134"/>
      <c r="X33" s="134"/>
      <c r="Y33" s="134"/>
    </row>
    <row r="34" spans="1:25" s="85" customFormat="1" ht="13.8" x14ac:dyDescent="0.3">
      <c r="A34" s="103"/>
      <c r="B34" s="144"/>
      <c r="C34" s="144"/>
      <c r="D34" s="149" t="s">
        <v>115</v>
      </c>
      <c r="E34" s="149"/>
      <c r="F34" s="149"/>
      <c r="G34" s="149"/>
      <c r="H34" s="149"/>
      <c r="I34" s="144"/>
      <c r="J34" s="144"/>
      <c r="K34" s="103"/>
      <c r="M34" s="137"/>
      <c r="N34" s="137"/>
      <c r="O34" s="137"/>
      <c r="P34" s="137"/>
      <c r="Q34" s="137"/>
      <c r="R34" s="138"/>
      <c r="S34" s="141"/>
      <c r="T34" s="134"/>
      <c r="U34" s="134"/>
      <c r="V34" s="134"/>
      <c r="W34" s="134"/>
      <c r="X34" s="134"/>
      <c r="Y34" s="134"/>
    </row>
    <row r="35" spans="1:25" s="85" customFormat="1" ht="13.8" x14ac:dyDescent="0.3">
      <c r="A35" s="103"/>
      <c r="B35" s="103"/>
      <c r="C35" s="103"/>
      <c r="I35" s="103"/>
      <c r="J35" s="103"/>
      <c r="K35" s="103"/>
      <c r="M35" s="137"/>
      <c r="N35" s="137"/>
      <c r="O35" s="137"/>
      <c r="P35" s="137"/>
      <c r="Q35" s="137"/>
      <c r="R35" s="138"/>
      <c r="S35" s="141"/>
      <c r="T35" s="134"/>
      <c r="U35" s="134"/>
      <c r="V35" s="134"/>
      <c r="W35" s="134"/>
      <c r="X35" s="134"/>
      <c r="Y35" s="134"/>
    </row>
    <row r="36" spans="1:25" s="85" customFormat="1" ht="12.75" customHeight="1" x14ac:dyDescent="0.3">
      <c r="A36" s="103"/>
      <c r="B36" s="104" t="s">
        <v>116</v>
      </c>
      <c r="C36" s="103"/>
      <c r="D36" s="103"/>
      <c r="E36" s="103"/>
      <c r="F36" s="145"/>
      <c r="G36" s="103"/>
      <c r="H36" s="103"/>
      <c r="I36" s="103"/>
      <c r="J36" s="103"/>
      <c r="K36" s="103"/>
      <c r="M36" s="137"/>
      <c r="N36" s="137"/>
      <c r="O36" s="137"/>
      <c r="P36" s="137"/>
      <c r="Q36" s="137"/>
      <c r="R36" s="138"/>
      <c r="S36" s="138"/>
      <c r="T36" s="134"/>
      <c r="U36" s="134"/>
      <c r="V36" s="134"/>
      <c r="W36" s="134"/>
      <c r="X36" s="134"/>
      <c r="Y36" s="134"/>
    </row>
    <row r="37" spans="1:25" s="85" customFormat="1" ht="13.8" x14ac:dyDescent="0.3">
      <c r="A37" s="103"/>
      <c r="B37" s="104"/>
      <c r="C37" s="103"/>
      <c r="D37" s="103"/>
      <c r="E37" s="103"/>
      <c r="F37" s="145"/>
      <c r="G37" s="103"/>
      <c r="H37" s="103"/>
      <c r="I37" s="103"/>
      <c r="J37" s="103"/>
      <c r="K37" s="103"/>
      <c r="M37" s="137"/>
      <c r="N37" s="137"/>
      <c r="O37" s="137"/>
      <c r="P37" s="137"/>
      <c r="Q37" s="137"/>
      <c r="R37" s="138"/>
      <c r="S37" s="138"/>
      <c r="T37" s="134"/>
      <c r="U37" s="134"/>
      <c r="V37" s="134"/>
      <c r="W37" s="134"/>
      <c r="X37" s="134"/>
      <c r="Y37" s="134"/>
    </row>
    <row r="38" spans="1:25" s="85" customFormat="1" ht="13.8" x14ac:dyDescent="0.3">
      <c r="A38" s="103"/>
      <c r="B38" s="147" t="s">
        <v>143</v>
      </c>
      <c r="C38" s="147"/>
      <c r="D38" s="147"/>
      <c r="E38" s="147"/>
      <c r="F38" s="147"/>
      <c r="G38" s="147"/>
      <c r="H38" s="147"/>
      <c r="I38" s="147"/>
      <c r="J38" s="147"/>
      <c r="K38" s="103"/>
      <c r="M38" s="137"/>
      <c r="N38" s="137"/>
      <c r="O38" s="137"/>
      <c r="P38" s="137"/>
      <c r="Q38" s="137"/>
      <c r="R38" s="138"/>
      <c r="S38" s="138"/>
      <c r="T38" s="134"/>
      <c r="U38" s="134"/>
      <c r="V38" s="134"/>
      <c r="W38" s="134"/>
      <c r="X38" s="134"/>
      <c r="Y38" s="134"/>
    </row>
    <row r="39" spans="1:25" s="85" customFormat="1" ht="13.8" x14ac:dyDescent="0.3">
      <c r="A39" s="103"/>
      <c r="B39" s="147"/>
      <c r="C39" s="147"/>
      <c r="D39" s="147"/>
      <c r="E39" s="147"/>
      <c r="F39" s="147"/>
      <c r="G39" s="147"/>
      <c r="H39" s="147"/>
      <c r="I39" s="147"/>
      <c r="J39" s="147"/>
      <c r="K39" s="103"/>
      <c r="M39" s="137"/>
      <c r="N39" s="137"/>
      <c r="O39" s="137"/>
      <c r="P39" s="137"/>
      <c r="Q39" s="137"/>
      <c r="R39" s="138"/>
      <c r="S39" s="138"/>
      <c r="T39" s="134"/>
      <c r="U39" s="134"/>
      <c r="V39" s="134"/>
      <c r="W39" s="134"/>
      <c r="X39" s="134"/>
      <c r="Y39" s="134"/>
    </row>
    <row r="40" spans="1:25" s="85" customFormat="1" ht="13.8" x14ac:dyDescent="0.3">
      <c r="A40" s="103"/>
      <c r="B40" s="144"/>
      <c r="C40" s="144"/>
      <c r="D40" s="144"/>
      <c r="E40" s="144"/>
      <c r="F40" s="144"/>
      <c r="G40" s="144"/>
      <c r="H40" s="144"/>
      <c r="I40" s="144"/>
      <c r="J40" s="144"/>
      <c r="K40" s="103"/>
      <c r="M40" s="137"/>
      <c r="N40" s="137"/>
      <c r="O40" s="137"/>
      <c r="P40" s="137"/>
      <c r="Q40" s="137"/>
      <c r="R40" s="138"/>
      <c r="S40" s="138"/>
      <c r="T40" s="134"/>
      <c r="U40" s="134"/>
      <c r="V40" s="134"/>
      <c r="W40" s="134"/>
      <c r="X40" s="134"/>
      <c r="Y40" s="134"/>
    </row>
    <row r="41" spans="1:25" s="85" customFormat="1" ht="13.8" x14ac:dyDescent="0.3">
      <c r="A41" s="103"/>
      <c r="B41" s="147" t="s">
        <v>144</v>
      </c>
      <c r="C41" s="147"/>
      <c r="D41" s="147"/>
      <c r="E41" s="147"/>
      <c r="F41" s="147"/>
      <c r="G41" s="147"/>
      <c r="H41" s="147"/>
      <c r="I41" s="147"/>
      <c r="J41" s="147"/>
      <c r="K41" s="103"/>
      <c r="M41" s="137"/>
      <c r="N41" s="137"/>
      <c r="O41" s="137"/>
      <c r="P41" s="137"/>
      <c r="Q41" s="137"/>
      <c r="R41" s="138"/>
      <c r="S41" s="138"/>
      <c r="T41" s="134"/>
      <c r="U41" s="134"/>
      <c r="V41" s="134"/>
      <c r="W41" s="134"/>
      <c r="X41" s="134"/>
      <c r="Y41" s="134"/>
    </row>
    <row r="42" spans="1:25" s="85" customFormat="1" ht="13.8" x14ac:dyDescent="0.3">
      <c r="A42" s="103"/>
      <c r="B42" s="147"/>
      <c r="C42" s="147"/>
      <c r="D42" s="147"/>
      <c r="E42" s="147"/>
      <c r="F42" s="147"/>
      <c r="G42" s="147"/>
      <c r="H42" s="147"/>
      <c r="I42" s="147"/>
      <c r="J42" s="147"/>
      <c r="K42" s="103"/>
      <c r="M42" s="137"/>
      <c r="N42" s="137"/>
      <c r="O42" s="137"/>
      <c r="P42" s="137"/>
      <c r="Q42" s="137"/>
      <c r="R42" s="138"/>
      <c r="S42" s="138"/>
      <c r="T42" s="134"/>
      <c r="U42" s="134"/>
      <c r="V42" s="134"/>
      <c r="W42" s="134"/>
      <c r="X42" s="134"/>
      <c r="Y42" s="134"/>
    </row>
    <row r="43" spans="1:25" s="85" customFormat="1" ht="13.8" x14ac:dyDescent="0.3">
      <c r="A43" s="103"/>
      <c r="B43" s="147"/>
      <c r="C43" s="147"/>
      <c r="D43" s="147"/>
      <c r="E43" s="147"/>
      <c r="F43" s="147"/>
      <c r="G43" s="147"/>
      <c r="H43" s="147"/>
      <c r="I43" s="147"/>
      <c r="J43" s="147"/>
      <c r="K43" s="103"/>
      <c r="M43" s="137"/>
      <c r="N43" s="137"/>
      <c r="O43" s="137"/>
      <c r="P43" s="137"/>
      <c r="Q43" s="137"/>
      <c r="R43" s="138"/>
      <c r="S43" s="138"/>
      <c r="T43" s="134"/>
      <c r="U43" s="134"/>
      <c r="V43" s="134"/>
      <c r="W43" s="134"/>
      <c r="X43" s="134"/>
      <c r="Y43" s="134"/>
    </row>
    <row r="44" spans="1:25" s="85" customFormat="1" ht="13.8" x14ac:dyDescent="0.3">
      <c r="A44" s="103"/>
      <c r="B44" s="144"/>
      <c r="C44" s="144"/>
      <c r="D44" s="144"/>
      <c r="E44" s="144"/>
      <c r="F44" s="144"/>
      <c r="G44" s="144"/>
      <c r="H44" s="144"/>
      <c r="I44" s="144"/>
      <c r="J44" s="144"/>
      <c r="K44" s="103"/>
      <c r="M44" s="137"/>
      <c r="N44" s="137"/>
      <c r="O44" s="137"/>
      <c r="P44" s="137"/>
      <c r="Q44" s="137"/>
      <c r="R44" s="138"/>
      <c r="S44" s="138"/>
      <c r="T44" s="134"/>
      <c r="U44" s="134"/>
      <c r="V44" s="134"/>
      <c r="W44" s="134"/>
      <c r="X44" s="134"/>
      <c r="Y44" s="134"/>
    </row>
    <row r="45" spans="1:25" s="85" customFormat="1" ht="12.75" customHeight="1" x14ac:dyDescent="0.3">
      <c r="A45" s="103"/>
      <c r="B45" s="147" t="s">
        <v>136</v>
      </c>
      <c r="C45" s="147"/>
      <c r="D45" s="147"/>
      <c r="E45" s="147"/>
      <c r="F45" s="147"/>
      <c r="G45" s="147"/>
      <c r="H45" s="147"/>
      <c r="I45" s="147"/>
      <c r="J45" s="147"/>
      <c r="K45" s="103"/>
      <c r="M45" s="137"/>
      <c r="N45" s="137"/>
      <c r="O45" s="137"/>
      <c r="P45" s="137"/>
      <c r="Q45" s="137"/>
      <c r="R45" s="138"/>
      <c r="S45" s="138"/>
      <c r="T45" s="134"/>
      <c r="U45" s="134"/>
      <c r="V45" s="134"/>
      <c r="W45" s="134"/>
      <c r="X45" s="134"/>
      <c r="Y45" s="134"/>
    </row>
    <row r="46" spans="1:25" s="85" customFormat="1" ht="13.8" x14ac:dyDescent="0.3">
      <c r="A46" s="103"/>
      <c r="B46" s="147"/>
      <c r="C46" s="147"/>
      <c r="D46" s="147"/>
      <c r="E46" s="147"/>
      <c r="F46" s="147"/>
      <c r="G46" s="147"/>
      <c r="H46" s="147"/>
      <c r="I46" s="147"/>
      <c r="J46" s="147"/>
      <c r="K46" s="103"/>
      <c r="M46" s="137"/>
      <c r="N46" s="137"/>
      <c r="O46" s="137"/>
      <c r="P46" s="137"/>
      <c r="Q46" s="137"/>
      <c r="R46" s="138"/>
      <c r="S46" s="138"/>
      <c r="T46" s="134"/>
      <c r="U46" s="134"/>
      <c r="V46" s="134"/>
      <c r="W46" s="134"/>
      <c r="X46" s="134"/>
      <c r="Y46" s="134"/>
    </row>
    <row r="47" spans="1:25" s="85" customFormat="1" ht="13.8" x14ac:dyDescent="0.3">
      <c r="A47" s="103"/>
      <c r="B47" s="147"/>
      <c r="C47" s="147"/>
      <c r="D47" s="147"/>
      <c r="E47" s="147"/>
      <c r="F47" s="147"/>
      <c r="G47" s="147"/>
      <c r="H47" s="147"/>
      <c r="I47" s="147"/>
      <c r="J47" s="147"/>
      <c r="K47" s="103"/>
      <c r="M47" s="137"/>
      <c r="N47" s="137"/>
      <c r="O47" s="137"/>
      <c r="P47" s="137"/>
      <c r="Q47" s="137"/>
      <c r="R47" s="138"/>
      <c r="S47" s="138"/>
      <c r="T47" s="134"/>
      <c r="U47" s="134"/>
      <c r="V47" s="134"/>
      <c r="W47" s="134"/>
      <c r="X47" s="134"/>
      <c r="Y47" s="134"/>
    </row>
    <row r="48" spans="1:25" s="85" customFormat="1" ht="12.75" customHeight="1" x14ac:dyDescent="0.3">
      <c r="A48" s="103"/>
      <c r="B48" s="147"/>
      <c r="C48" s="147"/>
      <c r="D48" s="147"/>
      <c r="E48" s="147"/>
      <c r="F48" s="147"/>
      <c r="G48" s="147"/>
      <c r="H48" s="147"/>
      <c r="I48" s="147"/>
      <c r="J48" s="147"/>
      <c r="K48" s="103"/>
      <c r="M48" s="137"/>
      <c r="N48" s="137"/>
      <c r="O48" s="137"/>
      <c r="P48" s="137"/>
      <c r="Q48" s="137"/>
      <c r="R48" s="138"/>
      <c r="S48" s="138"/>
      <c r="T48" s="134"/>
      <c r="U48" s="134"/>
      <c r="V48" s="134"/>
      <c r="W48" s="134"/>
      <c r="X48" s="134"/>
      <c r="Y48" s="134"/>
    </row>
    <row r="49" spans="1:25" s="85" customFormat="1" ht="13.8" x14ac:dyDescent="0.3">
      <c r="A49" s="103"/>
      <c r="B49" s="103" t="s">
        <v>145</v>
      </c>
      <c r="C49" s="103"/>
      <c r="D49" s="103"/>
      <c r="E49" s="103"/>
      <c r="F49" s="103"/>
      <c r="G49" s="103"/>
      <c r="H49" s="103"/>
      <c r="I49" s="103"/>
      <c r="J49" s="103"/>
      <c r="K49" s="103"/>
      <c r="M49" s="137"/>
      <c r="N49" s="137"/>
      <c r="O49" s="137"/>
      <c r="P49" s="137"/>
      <c r="Q49" s="137"/>
      <c r="R49" s="138"/>
      <c r="S49" s="138"/>
      <c r="T49" s="134"/>
      <c r="U49" s="134"/>
      <c r="V49" s="134"/>
      <c r="W49" s="134"/>
      <c r="X49" s="134"/>
      <c r="Y49" s="134"/>
    </row>
    <row r="50" spans="1:25" s="85" customFormat="1" ht="13.8" x14ac:dyDescent="0.3">
      <c r="A50" s="103"/>
      <c r="B50" s="103"/>
      <c r="C50" s="103"/>
      <c r="D50" s="103"/>
      <c r="F50" s="154" t="s">
        <v>153</v>
      </c>
      <c r="G50" s="145"/>
      <c r="H50" s="103"/>
      <c r="I50" s="103"/>
      <c r="J50" s="103"/>
      <c r="K50" s="103"/>
      <c r="M50" s="137"/>
      <c r="N50" s="137"/>
      <c r="O50" s="137"/>
      <c r="P50" s="137"/>
      <c r="Q50" s="137"/>
      <c r="R50" s="138"/>
      <c r="S50" s="138"/>
      <c r="T50" s="134"/>
      <c r="U50" s="134"/>
      <c r="V50" s="134"/>
      <c r="W50" s="134"/>
      <c r="X50" s="134"/>
      <c r="Y50" s="134"/>
    </row>
    <row r="51" spans="1:25" s="85" customFormat="1" ht="13.8" x14ac:dyDescent="0.3">
      <c r="A51" s="103"/>
      <c r="B51" s="103"/>
      <c r="C51" s="103"/>
      <c r="D51" s="103"/>
      <c r="E51" s="103"/>
      <c r="F51" s="103"/>
      <c r="G51" s="103"/>
      <c r="H51" s="103"/>
      <c r="I51" s="103"/>
      <c r="J51" s="103"/>
      <c r="K51" s="103"/>
      <c r="M51" s="137"/>
      <c r="N51" s="137"/>
      <c r="O51" s="137"/>
      <c r="P51" s="137"/>
      <c r="Q51" s="137"/>
      <c r="R51" s="138"/>
      <c r="S51" s="138"/>
      <c r="T51" s="134"/>
      <c r="U51" s="134"/>
      <c r="V51" s="134"/>
      <c r="W51" s="134"/>
      <c r="X51" s="134"/>
      <c r="Y51" s="134"/>
    </row>
    <row r="52" spans="1:25" s="85" customFormat="1" ht="12.75" customHeight="1" x14ac:dyDescent="0.3">
      <c r="A52" s="103"/>
      <c r="B52" s="104" t="s">
        <v>146</v>
      </c>
      <c r="C52" s="103"/>
      <c r="D52" s="103"/>
      <c r="E52" s="103"/>
      <c r="F52" s="103"/>
      <c r="G52" s="103"/>
      <c r="H52" s="103"/>
      <c r="I52" s="103"/>
      <c r="J52" s="103"/>
      <c r="K52" s="103"/>
      <c r="M52" s="137"/>
      <c r="N52" s="137"/>
      <c r="O52" s="137"/>
      <c r="P52" s="137"/>
      <c r="Q52" s="137"/>
      <c r="R52" s="138"/>
      <c r="S52" s="138"/>
      <c r="T52" s="134"/>
      <c r="U52" s="134"/>
      <c r="V52" s="134"/>
      <c r="W52" s="134"/>
      <c r="X52" s="134"/>
      <c r="Y52" s="134"/>
    </row>
    <row r="53" spans="1:25" s="85" customFormat="1" ht="13.8" x14ac:dyDescent="0.3">
      <c r="A53" s="103"/>
      <c r="B53" s="103"/>
      <c r="C53" s="103"/>
      <c r="D53" s="103"/>
      <c r="E53" s="103"/>
      <c r="F53" s="103"/>
      <c r="G53" s="103"/>
      <c r="H53" s="103"/>
      <c r="I53" s="103"/>
      <c r="J53" s="103"/>
      <c r="K53" s="103"/>
      <c r="M53" s="137"/>
      <c r="N53" s="137"/>
      <c r="O53" s="137"/>
      <c r="P53" s="137"/>
      <c r="Q53" s="137"/>
      <c r="R53" s="138"/>
      <c r="S53" s="138"/>
      <c r="T53" s="134"/>
      <c r="U53" s="134"/>
      <c r="V53" s="134"/>
      <c r="W53" s="134"/>
      <c r="X53" s="134"/>
      <c r="Y53" s="134"/>
    </row>
    <row r="54" spans="1:25" s="85" customFormat="1" ht="13.8" x14ac:dyDescent="0.3">
      <c r="A54" s="103"/>
      <c r="B54" s="148" t="s">
        <v>147</v>
      </c>
      <c r="C54" s="148"/>
      <c r="D54" s="148"/>
      <c r="E54" s="148"/>
      <c r="F54" s="148"/>
      <c r="G54" s="148"/>
      <c r="H54" s="148"/>
      <c r="I54" s="148"/>
      <c r="J54" s="148"/>
      <c r="K54" s="103"/>
      <c r="M54" s="137"/>
      <c r="N54" s="137"/>
      <c r="O54" s="137"/>
      <c r="P54" s="137"/>
      <c r="Q54" s="137"/>
      <c r="R54" s="138"/>
      <c r="S54" s="138"/>
      <c r="T54" s="134"/>
      <c r="U54" s="134"/>
      <c r="V54" s="134"/>
      <c r="W54" s="134"/>
      <c r="X54" s="134"/>
      <c r="Y54" s="134"/>
    </row>
    <row r="55" spans="1:25" s="85" customFormat="1" ht="13.8" x14ac:dyDescent="0.3">
      <c r="A55" s="103"/>
      <c r="B55" s="148"/>
      <c r="C55" s="148"/>
      <c r="D55" s="148"/>
      <c r="E55" s="148"/>
      <c r="F55" s="148"/>
      <c r="G55" s="148"/>
      <c r="H55" s="148"/>
      <c r="I55" s="148"/>
      <c r="J55" s="148"/>
      <c r="K55" s="103"/>
      <c r="M55" s="137"/>
      <c r="N55" s="137"/>
      <c r="O55" s="137"/>
      <c r="P55" s="137"/>
      <c r="Q55" s="137"/>
      <c r="R55" s="138"/>
      <c r="S55" s="138"/>
      <c r="T55" s="134"/>
      <c r="U55" s="134"/>
      <c r="V55" s="134"/>
      <c r="W55" s="134"/>
      <c r="X55" s="134"/>
      <c r="Y55" s="134"/>
    </row>
    <row r="56" spans="1:25" s="85" customFormat="1" ht="13.8" x14ac:dyDescent="0.3">
      <c r="A56" s="103"/>
      <c r="B56" s="148"/>
      <c r="C56" s="148"/>
      <c r="D56" s="148"/>
      <c r="E56" s="148"/>
      <c r="F56" s="148"/>
      <c r="G56" s="148"/>
      <c r="H56" s="148"/>
      <c r="I56" s="148"/>
      <c r="J56" s="148"/>
      <c r="K56" s="103"/>
      <c r="M56" s="137"/>
      <c r="N56" s="137"/>
      <c r="O56" s="155"/>
      <c r="P56" s="137"/>
      <c r="Q56" s="137"/>
      <c r="R56" s="138"/>
      <c r="S56" s="138"/>
      <c r="T56" s="134"/>
      <c r="U56" s="134"/>
      <c r="V56" s="134"/>
      <c r="W56" s="134"/>
      <c r="X56" s="134"/>
      <c r="Y56" s="134"/>
    </row>
    <row r="57" spans="1:25" s="85" customFormat="1" ht="13.8" x14ac:dyDescent="0.3">
      <c r="A57" s="103"/>
      <c r="B57" s="103"/>
      <c r="C57" s="103"/>
      <c r="D57" s="103"/>
      <c r="F57" s="145"/>
      <c r="G57" s="103"/>
      <c r="H57" s="103"/>
      <c r="I57" s="103"/>
      <c r="J57" s="103"/>
      <c r="K57" s="103"/>
      <c r="M57" s="137"/>
      <c r="N57" s="137"/>
      <c r="O57" s="137"/>
      <c r="P57" s="137"/>
      <c r="Q57" s="137"/>
      <c r="R57" s="138"/>
      <c r="S57" s="138"/>
      <c r="T57" s="134"/>
      <c r="U57" s="134"/>
      <c r="V57" s="134"/>
      <c r="W57" s="134"/>
      <c r="X57" s="134"/>
      <c r="Y57" s="134"/>
    </row>
    <row r="58" spans="1:25" s="85" customFormat="1" ht="13.8" x14ac:dyDescent="0.3">
      <c r="A58" s="103"/>
      <c r="B58" s="103"/>
      <c r="C58" s="103"/>
      <c r="D58" s="103"/>
      <c r="E58" s="103"/>
      <c r="F58" s="103"/>
      <c r="G58" s="103"/>
      <c r="H58" s="103"/>
      <c r="I58" s="103"/>
      <c r="J58" s="103"/>
      <c r="K58" s="103"/>
      <c r="M58" s="137"/>
      <c r="N58" s="137"/>
      <c r="O58" s="137"/>
      <c r="P58" s="137"/>
      <c r="Q58" s="137"/>
      <c r="R58" s="138"/>
      <c r="S58" s="138"/>
      <c r="T58" s="134"/>
      <c r="U58" s="134"/>
      <c r="V58" s="134"/>
      <c r="W58" s="134"/>
      <c r="X58" s="134"/>
      <c r="Y58" s="134"/>
    </row>
    <row r="59" spans="1:25" s="85" customFormat="1" ht="13.8" x14ac:dyDescent="0.3">
      <c r="K59" s="103"/>
      <c r="M59" s="137"/>
      <c r="N59" s="137"/>
      <c r="O59" s="156"/>
      <c r="P59" s="137"/>
      <c r="Q59" s="137"/>
      <c r="R59" s="138"/>
      <c r="S59" s="138"/>
      <c r="T59" s="134"/>
      <c r="U59" s="134"/>
      <c r="V59" s="134"/>
      <c r="W59" s="134"/>
      <c r="X59" s="134"/>
      <c r="Y59" s="134"/>
    </row>
    <row r="60" spans="1:25" s="85" customFormat="1" ht="13.8" x14ac:dyDescent="0.3">
      <c r="A60" s="103"/>
      <c r="B60" s="103" t="s">
        <v>137</v>
      </c>
      <c r="C60" s="103"/>
      <c r="D60" s="103"/>
      <c r="E60" s="103"/>
      <c r="F60" s="103"/>
      <c r="G60" s="103"/>
      <c r="H60" s="103"/>
      <c r="I60" s="103"/>
      <c r="J60" s="103"/>
      <c r="K60" s="103"/>
      <c r="M60" s="137"/>
      <c r="N60" s="137"/>
      <c r="O60" s="137"/>
      <c r="P60" s="137"/>
      <c r="Q60" s="137"/>
      <c r="R60" s="138"/>
      <c r="S60" s="138"/>
      <c r="T60" s="134"/>
      <c r="U60" s="134"/>
      <c r="V60" s="134"/>
      <c r="W60" s="134"/>
      <c r="X60" s="134"/>
      <c r="Y60" s="134"/>
    </row>
    <row r="61" spans="1:25" s="85" customFormat="1" ht="13.8" x14ac:dyDescent="0.3">
      <c r="A61" s="103"/>
      <c r="C61" s="103"/>
      <c r="D61" s="103"/>
      <c r="F61" s="154" t="s">
        <v>154</v>
      </c>
      <c r="G61" s="146"/>
      <c r="H61" s="103"/>
      <c r="I61" s="103"/>
      <c r="J61" s="103"/>
      <c r="K61" s="103"/>
      <c r="M61" s="137"/>
      <c r="N61" s="137"/>
      <c r="O61" s="137"/>
      <c r="P61" s="137"/>
      <c r="Q61" s="137"/>
      <c r="R61" s="138"/>
      <c r="S61" s="138"/>
      <c r="T61" s="134"/>
      <c r="U61" s="134"/>
      <c r="V61" s="134"/>
      <c r="W61" s="134"/>
      <c r="X61" s="134"/>
      <c r="Y61" s="134"/>
    </row>
    <row r="62" spans="1:25" s="85" customFormat="1" ht="13.8" x14ac:dyDescent="0.3">
      <c r="A62" s="103"/>
      <c r="B62" s="103"/>
      <c r="C62" s="103"/>
      <c r="D62" s="103"/>
      <c r="E62" s="103"/>
      <c r="F62" s="103"/>
      <c r="G62" s="103"/>
      <c r="H62" s="103"/>
      <c r="I62" s="103"/>
      <c r="J62" s="103"/>
      <c r="K62" s="103"/>
      <c r="M62" s="137"/>
      <c r="N62" s="137"/>
      <c r="O62" s="137"/>
      <c r="P62" s="137"/>
      <c r="Q62" s="137"/>
      <c r="R62" s="138"/>
      <c r="S62" s="138"/>
      <c r="T62" s="134"/>
      <c r="U62" s="134"/>
      <c r="V62" s="134"/>
      <c r="W62" s="134"/>
      <c r="X62" s="134"/>
      <c r="Y62" s="13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C120"/>
  <sheetViews>
    <sheetView tabSelected="1" view="pageBreakPreview" zoomScaleNormal="100" zoomScaleSheetLayoutView="100" workbookViewId="0">
      <selection activeCell="A65" sqref="A65:D68"/>
    </sheetView>
  </sheetViews>
  <sheetFormatPr defaultColWidth="9.109375" defaultRowHeight="15.6" x14ac:dyDescent="0.3"/>
  <cols>
    <col min="1" max="2" width="9.109375" style="8"/>
    <col min="3" max="3" width="9.5546875" style="8" bestFit="1" customWidth="1"/>
    <col min="4" max="4" width="9.109375" style="8"/>
    <col min="5" max="5" width="9.6640625" style="8" bestFit="1" customWidth="1"/>
    <col min="6" max="11" width="9.109375" style="8"/>
    <col min="12" max="12" width="5.44140625" style="9" customWidth="1"/>
    <col min="13" max="20" width="5.44140625" style="10" customWidth="1"/>
    <col min="21" max="22" width="9.109375" style="8"/>
    <col min="23" max="23" width="9.33203125" style="8" bestFit="1" customWidth="1"/>
    <col min="24" max="24" width="9.88671875" style="8" bestFit="1" customWidth="1"/>
    <col min="25" max="25" width="11" style="8" bestFit="1" customWidth="1"/>
    <col min="26" max="26" width="10.88671875" style="8" bestFit="1" customWidth="1"/>
    <col min="27" max="27" width="9.33203125" style="8" bestFit="1" customWidth="1"/>
    <col min="28" max="28" width="10.6640625" style="8" bestFit="1" customWidth="1"/>
    <col min="29" max="29" width="9.33203125" style="8" bestFit="1" customWidth="1"/>
    <col min="30" max="39" width="8.88671875" style="8" customWidth="1"/>
    <col min="40" max="46" width="9" style="8" customWidth="1"/>
    <col min="47" max="54" width="9.109375" style="8"/>
    <col min="55" max="55" width="11.109375" style="8" customWidth="1"/>
    <col min="56" max="16384" width="9.109375" style="8"/>
  </cols>
  <sheetData>
    <row r="1" spans="1:133" s="85" customFormat="1" ht="13.8" x14ac:dyDescent="0.3">
      <c r="A1" s="81"/>
      <c r="B1" s="82" t="s">
        <v>0</v>
      </c>
      <c r="C1" s="83" t="s">
        <v>32</v>
      </c>
      <c r="D1" s="81"/>
      <c r="E1" s="81"/>
      <c r="F1" s="82" t="s">
        <v>95</v>
      </c>
      <c r="G1" s="84">
        <f>X1</f>
        <v>2</v>
      </c>
      <c r="H1" s="81"/>
      <c r="I1" s="81"/>
      <c r="J1" s="81"/>
      <c r="K1" s="81"/>
      <c r="M1" s="86" t="s">
        <v>96</v>
      </c>
      <c r="N1" s="86" t="s">
        <v>97</v>
      </c>
      <c r="O1" s="86" t="s">
        <v>98</v>
      </c>
      <c r="P1" s="86" t="s">
        <v>98</v>
      </c>
      <c r="Q1" s="86" t="s">
        <v>98</v>
      </c>
      <c r="R1" s="86" t="s">
        <v>99</v>
      </c>
      <c r="S1" s="112" t="s">
        <v>100</v>
      </c>
      <c r="T1" s="113" t="s">
        <v>101</v>
      </c>
      <c r="W1" s="87" t="s">
        <v>102</v>
      </c>
      <c r="X1" s="88">
        <f>SUM(M:M)</f>
        <v>2</v>
      </c>
    </row>
    <row r="2" spans="1:133" s="85" customFormat="1" ht="13.8" x14ac:dyDescent="0.3">
      <c r="A2" s="81"/>
      <c r="B2" s="82" t="s">
        <v>1</v>
      </c>
      <c r="C2" s="83" t="s">
        <v>34</v>
      </c>
      <c r="D2" s="81"/>
      <c r="E2" s="81"/>
      <c r="F2" s="82" t="s">
        <v>2</v>
      </c>
      <c r="G2" s="83" t="s">
        <v>58</v>
      </c>
      <c r="H2" s="81"/>
      <c r="I2" s="81"/>
      <c r="J2" s="81"/>
      <c r="K2" s="81"/>
      <c r="M2" s="89" t="s">
        <v>103</v>
      </c>
      <c r="N2" s="89" t="s">
        <v>103</v>
      </c>
      <c r="O2" s="89" t="s">
        <v>97</v>
      </c>
      <c r="P2" s="89" t="s">
        <v>97</v>
      </c>
      <c r="Q2" s="89" t="s">
        <v>97</v>
      </c>
      <c r="R2" s="89" t="s">
        <v>103</v>
      </c>
      <c r="S2" s="114" t="s">
        <v>103</v>
      </c>
      <c r="T2" s="115"/>
      <c r="W2" s="87" t="s">
        <v>104</v>
      </c>
      <c r="X2" s="88">
        <f>SUM(N:N)</f>
        <v>0</v>
      </c>
    </row>
    <row r="3" spans="1:133" s="85" customFormat="1" ht="13.8" x14ac:dyDescent="0.3">
      <c r="A3" s="81"/>
      <c r="B3" s="82" t="s">
        <v>3</v>
      </c>
      <c r="C3" s="90" t="s">
        <v>105</v>
      </c>
      <c r="D3" s="81"/>
      <c r="E3" s="81"/>
      <c r="F3" s="82" t="s">
        <v>4</v>
      </c>
      <c r="G3" s="83" t="s">
        <v>33</v>
      </c>
      <c r="H3" s="81"/>
      <c r="I3" s="81"/>
      <c r="J3" s="81"/>
      <c r="K3" s="81"/>
      <c r="M3" s="89"/>
      <c r="N3" s="89"/>
      <c r="O3" s="89"/>
      <c r="P3" s="89"/>
      <c r="Q3" s="89"/>
      <c r="R3" s="89"/>
      <c r="S3" s="114"/>
      <c r="T3" s="115"/>
      <c r="W3" s="87" t="s">
        <v>106</v>
      </c>
      <c r="X3" s="88">
        <f>SUM(O:O)</f>
        <v>0</v>
      </c>
    </row>
    <row r="4" spans="1:133" s="85" customFormat="1" ht="13.8" x14ac:dyDescent="0.3">
      <c r="A4" s="81"/>
      <c r="B4" s="82" t="s">
        <v>107</v>
      </c>
      <c r="C4" s="84"/>
      <c r="D4" s="81"/>
      <c r="E4" s="81"/>
      <c r="F4" s="82" t="s">
        <v>108</v>
      </c>
      <c r="G4" s="83" t="s">
        <v>149</v>
      </c>
      <c r="H4" s="81"/>
      <c r="I4" s="81"/>
      <c r="J4" s="81"/>
      <c r="K4" s="81"/>
      <c r="M4" s="89"/>
      <c r="N4" s="89"/>
      <c r="O4" s="89"/>
      <c r="P4" s="89"/>
      <c r="Q4" s="91"/>
      <c r="R4" s="92"/>
      <c r="S4" s="116"/>
      <c r="T4" s="115"/>
      <c r="W4" s="87" t="s">
        <v>106</v>
      </c>
      <c r="X4" s="88">
        <f>SUM(P:P)</f>
        <v>0</v>
      </c>
    </row>
    <row r="5" spans="1:133" s="85" customFormat="1" ht="13.8" x14ac:dyDescent="0.3">
      <c r="A5" s="81"/>
      <c r="B5" s="82" t="s">
        <v>110</v>
      </c>
      <c r="C5" s="84" t="s">
        <v>134</v>
      </c>
      <c r="D5" s="81"/>
      <c r="E5" s="82"/>
      <c r="F5" s="81"/>
      <c r="G5" s="81"/>
      <c r="H5" s="81"/>
      <c r="I5" s="81"/>
      <c r="J5" s="81"/>
      <c r="K5" s="81"/>
      <c r="M5" s="89"/>
      <c r="N5" s="89"/>
      <c r="O5" s="89"/>
      <c r="P5" s="89"/>
      <c r="Q5" s="91"/>
      <c r="R5" s="92"/>
      <c r="S5" s="116"/>
      <c r="T5" s="115"/>
      <c r="W5" s="87" t="s">
        <v>106</v>
      </c>
      <c r="X5" s="88">
        <f>SUM(Q:Q)</f>
        <v>0</v>
      </c>
    </row>
    <row r="6" spans="1:133" s="85" customFormat="1" ht="13.8" x14ac:dyDescent="0.3">
      <c r="A6" s="81"/>
      <c r="B6" s="81" t="s">
        <v>5</v>
      </c>
      <c r="C6" s="93"/>
      <c r="D6" s="81"/>
      <c r="E6" s="81"/>
      <c r="F6" s="81"/>
      <c r="G6" s="81"/>
      <c r="H6" s="81"/>
      <c r="I6" s="81"/>
      <c r="J6" s="81"/>
      <c r="K6" s="81"/>
      <c r="M6" s="89"/>
      <c r="N6" s="89"/>
      <c r="O6" s="89"/>
      <c r="P6" s="89"/>
      <c r="Q6" s="91"/>
      <c r="R6" s="92"/>
      <c r="S6" s="116"/>
      <c r="T6" s="115"/>
      <c r="W6" s="87" t="s">
        <v>111</v>
      </c>
      <c r="X6" s="88">
        <f>SUM(R:R)</f>
        <v>0</v>
      </c>
    </row>
    <row r="7" spans="1:133" s="85" customFormat="1" ht="13.8" x14ac:dyDescent="0.3">
      <c r="A7" s="81"/>
      <c r="B7" s="81"/>
      <c r="C7" s="81"/>
      <c r="D7" s="81"/>
      <c r="E7" s="81"/>
      <c r="F7" s="81"/>
      <c r="G7" s="81"/>
      <c r="H7" s="81"/>
      <c r="I7" s="81"/>
      <c r="J7" s="81"/>
      <c r="K7" s="81"/>
      <c r="M7" s="89"/>
      <c r="N7" s="89"/>
      <c r="O7" s="89"/>
      <c r="P7" s="89"/>
      <c r="Q7" s="91"/>
      <c r="R7" s="92"/>
      <c r="S7" s="116"/>
      <c r="T7" s="115"/>
      <c r="W7" s="87" t="s">
        <v>112</v>
      </c>
      <c r="X7" s="88">
        <f>SUM(S:S)</f>
        <v>0</v>
      </c>
    </row>
    <row r="8" spans="1:133" s="118" customFormat="1" ht="13.8" x14ac:dyDescent="0.3">
      <c r="A8" s="94"/>
      <c r="B8" s="85"/>
      <c r="C8" s="85"/>
      <c r="D8" s="85"/>
      <c r="E8" s="87" t="s">
        <v>0</v>
      </c>
      <c r="F8" s="88" t="str">
        <f>$C$1</f>
        <v>R. Abbott</v>
      </c>
      <c r="G8" s="85"/>
      <c r="H8" s="95"/>
      <c r="I8" s="87" t="s">
        <v>6</v>
      </c>
      <c r="J8" s="96" t="str">
        <f>$G$2</f>
        <v>AA-SM-001-004</v>
      </c>
      <c r="K8" s="97"/>
      <c r="L8" s="98"/>
      <c r="M8" s="89"/>
      <c r="N8" s="89"/>
      <c r="O8" s="89"/>
      <c r="P8" s="10"/>
      <c r="Q8" s="10"/>
      <c r="R8" s="10"/>
      <c r="S8" s="10"/>
      <c r="T8" s="117"/>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row>
    <row r="9" spans="1:133" s="121" customFormat="1" ht="13.8" x14ac:dyDescent="0.3">
      <c r="A9" s="85"/>
      <c r="B9" s="85"/>
      <c r="C9" s="85"/>
      <c r="D9" s="85"/>
      <c r="E9" s="87" t="s">
        <v>1</v>
      </c>
      <c r="F9" s="95" t="str">
        <f>$C$2</f>
        <v xml:space="preserve"> </v>
      </c>
      <c r="G9" s="85"/>
      <c r="H9" s="95"/>
      <c r="I9" s="87" t="s">
        <v>7</v>
      </c>
      <c r="J9" s="97" t="str">
        <f>$G$3</f>
        <v>IR</v>
      </c>
      <c r="K9" s="97"/>
      <c r="L9" s="98"/>
      <c r="M9" s="89">
        <v>1</v>
      </c>
      <c r="N9" s="89"/>
      <c r="O9" s="89"/>
      <c r="P9" s="10"/>
      <c r="Q9" s="10"/>
      <c r="R9" s="10"/>
      <c r="S9" s="10"/>
      <c r="T9" s="120"/>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row>
    <row r="10" spans="1:133" s="118" customFormat="1" ht="13.8" x14ac:dyDescent="0.3">
      <c r="A10" s="85"/>
      <c r="B10" s="85"/>
      <c r="C10" s="85"/>
      <c r="D10" s="85"/>
      <c r="E10" s="87" t="s">
        <v>3</v>
      </c>
      <c r="F10" s="95" t="str">
        <f>$C$3</f>
        <v>20/10/2013</v>
      </c>
      <c r="G10" s="85"/>
      <c r="H10" s="95"/>
      <c r="I10" s="87" t="s">
        <v>8</v>
      </c>
      <c r="J10" s="88" t="str">
        <f>L10&amp;" of "&amp;$G$1</f>
        <v>1 of 2</v>
      </c>
      <c r="K10" s="95"/>
      <c r="L10" s="98">
        <f>SUM($M$1:M9)</f>
        <v>1</v>
      </c>
      <c r="M10" s="89"/>
      <c r="N10" s="89"/>
      <c r="O10" s="89"/>
      <c r="P10" s="10"/>
      <c r="Q10" s="10"/>
      <c r="R10" s="10"/>
      <c r="S10" s="10"/>
      <c r="T10" s="117"/>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row>
    <row r="11" spans="1:133" s="124" customFormat="1" ht="13.8" x14ac:dyDescent="0.3">
      <c r="A11" s="9"/>
      <c r="B11" s="9"/>
      <c r="C11" s="9"/>
      <c r="D11" s="9"/>
      <c r="E11" s="87" t="s">
        <v>113</v>
      </c>
      <c r="F11" s="95" t="str">
        <f>$C$5</f>
        <v>STANDARD SPREADSHEET METHOD</v>
      </c>
      <c r="G11" s="85"/>
      <c r="H11" s="85"/>
      <c r="I11" s="99"/>
      <c r="J11" s="88"/>
      <c r="K11" s="85"/>
      <c r="L11" s="85"/>
      <c r="M11" s="89"/>
      <c r="N11" s="89"/>
      <c r="O11" s="89"/>
      <c r="P11" s="117"/>
      <c r="Q11" s="117"/>
      <c r="R11" s="117"/>
      <c r="S11" s="117"/>
      <c r="T11" s="117"/>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row>
    <row r="12" spans="1:133" s="124" customFormat="1" x14ac:dyDescent="0.3">
      <c r="A12" s="123"/>
      <c r="B12" s="101" t="str">
        <f>$G$4</f>
        <v>SECTION PROPERTIES - GENERAL WITH ANGLES</v>
      </c>
      <c r="C12" s="123"/>
      <c r="D12" s="123"/>
      <c r="E12" s="123"/>
      <c r="F12" s="123"/>
      <c r="G12" s="123"/>
      <c r="H12" s="123"/>
      <c r="I12" s="123"/>
      <c r="J12" s="123"/>
      <c r="K12" s="123"/>
      <c r="L12" s="118"/>
      <c r="M12" s="117"/>
      <c r="N12" s="117"/>
      <c r="O12" s="117"/>
      <c r="P12" s="117"/>
      <c r="Q12" s="117"/>
      <c r="R12" s="117"/>
      <c r="S12" s="117"/>
      <c r="T12" s="117"/>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row>
    <row r="13" spans="1:133" s="9" customFormat="1" ht="13.8" x14ac:dyDescent="0.3">
      <c r="A13" s="21"/>
      <c r="B13" s="126"/>
      <c r="C13" s="21"/>
      <c r="D13" s="21"/>
      <c r="E13" s="21"/>
      <c r="F13" s="21"/>
      <c r="G13" s="21"/>
      <c r="H13" s="21"/>
      <c r="I13" s="21"/>
      <c r="J13" s="21"/>
      <c r="K13" s="21"/>
      <c r="M13" s="10"/>
      <c r="N13" s="10"/>
      <c r="O13" s="10"/>
      <c r="P13" s="10"/>
      <c r="Q13" s="10"/>
      <c r="R13" s="10"/>
      <c r="S13" s="10"/>
      <c r="T13" s="10"/>
      <c r="W13" s="17">
        <v>1</v>
      </c>
      <c r="X13" s="18">
        <f>IF(B38=0,0,D38+(((B38/2)^2+(C38/2)^2)^0.5)*COS((ATAN((C38/2)/(B38/2)))+RADIANS(F38)))</f>
        <v>3</v>
      </c>
      <c r="Y13" s="19">
        <f>IF(B38=0,0,E38+(((B38/2)^2+(C38/2)^2)^0.5)*SIN((ATAN((C38/2)/(B38/2)))+RADIANS(F38)))</f>
        <v>0.25</v>
      </c>
      <c r="Z13" s="20">
        <v>4</v>
      </c>
      <c r="AA13" s="18">
        <f>IF(B41=0,0,D41+(((B41/2)^2+(C41/2)^2)^0.5)*COS((ATAN((C41/2)/(B41/2)))+RADIANS(F41)))</f>
        <v>0</v>
      </c>
      <c r="AB13" s="19">
        <f>IF(B41=0,0,E41+(((B41/2)^2+(C41/2)^2)^0.5)*SIN((ATAN((C41/2)/(B41/2)))+RADIANS(F41)))</f>
        <v>0</v>
      </c>
      <c r="AC13" s="20">
        <v>7</v>
      </c>
      <c r="AD13" s="18">
        <f>IF(B44=0,0,D44+(((B44/2)^2+(C44/2)^2)^0.5)*COS((ATAN((C44/2)/(B44/2)))+RADIANS(F44)))</f>
        <v>0</v>
      </c>
      <c r="AE13" s="19">
        <f>IF(B44=0,0,E44+(((B44/2)^2+(C44/2)^2)^0.5)*SIN((ATAN((C44/2)/(B44/2)))+RADIANS(F44)))</f>
        <v>0</v>
      </c>
      <c r="AF13" s="17">
        <v>10</v>
      </c>
      <c r="AG13" s="18">
        <f>IF(B47=0,0,D47+(((B47/2)^2+(C47/2)^2)^0.5)*COS((ATAN((C47/2)/(B47/2)))+RADIANS(F47)))</f>
        <v>0</v>
      </c>
      <c r="AH13" s="19">
        <f>IF(B47=0,0,E47+(((B47/2)^2+(C47/2)^2)^0.5)*SIN((ATAN((C47/2)/(B47/2)))+RADIANS(F47)))</f>
        <v>0</v>
      </c>
      <c r="AI13" s="17">
        <v>13</v>
      </c>
      <c r="AJ13" s="18">
        <f>IF(B50=0,0,D50+(((B50/2)^2+(C50/2)^2)^0.5)*COS((ATAN((C50/2)/(B50/2)))+RADIANS(F50)))</f>
        <v>0</v>
      </c>
      <c r="AK13" s="19">
        <f>IF(B50=0,0,E50+(((B50/2)^2+(C50/2)^2)^0.5)*SIN((ATAN((C50/2)/(B50/2)))+RADIANS(F50)))</f>
        <v>0</v>
      </c>
      <c r="AL13" s="17">
        <v>16</v>
      </c>
      <c r="AM13" s="18">
        <f>IF(B53=0,0,D53+(((B53/2)^2+(C53/2)^2)^0.5)*COS((ATAN((C53/2)/(B53/2)))+RADIANS(F53)))</f>
        <v>0</v>
      </c>
      <c r="AN13" s="19">
        <f>IF(B53=0,0,E53+(((B53/2)^2+(C53/2)^2)^0.5)*SIN((ATAN((C53/2)/(B53/2)))+RADIANS(F53)))</f>
        <v>0</v>
      </c>
      <c r="AO13" s="17">
        <v>19</v>
      </c>
      <c r="AP13" s="18">
        <f>IF(B56=0,0,D56+(((B56/2)^2+(C56/2)^2)^0.5)*COS((ATAN((C56/2)/(B56/2)))+RADIANS(F56)))</f>
        <v>0</v>
      </c>
      <c r="AQ13" s="19">
        <f>IF(B56=0,0,E56+(((B56/2)^2+(C56/2)^2)^0.5)*SIN((ATAN((C56/2)/(B56/2)))+RADIANS(F56)))</f>
        <v>0</v>
      </c>
      <c r="AT13" s="127" t="s">
        <v>135</v>
      </c>
      <c r="AU13" s="2"/>
      <c r="AV13" s="2"/>
      <c r="AW13" s="2"/>
      <c r="AX13" s="2"/>
    </row>
    <row r="14" spans="1:133" s="9" customFormat="1" ht="8.25" customHeight="1" x14ac:dyDescent="0.3">
      <c r="A14" s="21"/>
      <c r="B14" s="21"/>
      <c r="C14" s="21"/>
      <c r="D14" s="21"/>
      <c r="E14" s="21"/>
      <c r="F14" s="21"/>
      <c r="G14" s="21"/>
      <c r="H14" s="21"/>
      <c r="I14" s="21"/>
      <c r="J14" s="21"/>
      <c r="K14" s="21"/>
      <c r="M14" s="10"/>
      <c r="N14" s="10"/>
      <c r="O14" s="10"/>
      <c r="P14" s="10"/>
      <c r="Q14" s="10"/>
      <c r="R14" s="10"/>
      <c r="S14" s="10"/>
      <c r="T14" s="10"/>
      <c r="W14" s="17"/>
      <c r="X14" s="22">
        <f>IF(B38=0,0,D38+(((B38/2)^2+(C38/2)^2)^0.5)*COS(PI()-(ATAN((C38/2)/(B38/2)))+RADIANS(F38)))</f>
        <v>0</v>
      </c>
      <c r="Y14" s="23">
        <f>IF(B38=0,0,E38+(((B38/2)^2+(C38/2)^2)^0.5)*SIN(PI()-(ATAN((C38/2)/(B38/2)))+RADIANS(F38)))</f>
        <v>0.25000000000000022</v>
      </c>
      <c r="Z14" s="24"/>
      <c r="AA14" s="22">
        <f>IF(B41=0,0,D41+(((B41/2)^2+(C41/2)^2)^0.5)*COS(PI()-(ATAN((C41/2)/(B41/2)))+RADIANS(F41)))</f>
        <v>0</v>
      </c>
      <c r="AB14" s="23">
        <f>IF(B41=0,0,E41+(((B41/2)^2+(C41/2)^2)^0.5)*SIN(PI()-(ATAN((C41/2)/(B41/2)))+RADIANS(F41)))</f>
        <v>0</v>
      </c>
      <c r="AC14" s="24"/>
      <c r="AD14" s="22">
        <f>IF(B44=0,0,D44+(((B44/2)^2+(C44/2)^2)^0.5)*COS(PI()-(ATAN((C44/2)/(B44/2)))+RADIANS(F44)))</f>
        <v>0</v>
      </c>
      <c r="AE14" s="23">
        <f>IF(B44=0,0,E44+(((B44/2)^2+(C44/2)^2)^0.5)*SIN(PI()-(ATAN((C44/2)/(B44/2)))+RADIANS(F44)))</f>
        <v>0</v>
      </c>
      <c r="AF14" s="17"/>
      <c r="AG14" s="22">
        <f>IF(B47=0,0,D47+(((B47/2)^2+(C47/2)^2)^0.5)*COS(PI()-(ATAN((C47/2)/(B47/2)))+RADIANS(F47)))</f>
        <v>0</v>
      </c>
      <c r="AH14" s="23">
        <f>IF(B47=0,0,E47+(((B47/2)^2+(C47/2)^2)^0.5)*SIN(PI()-(ATAN((C47/2)/(B47/2)))+RADIANS(F47)))</f>
        <v>0</v>
      </c>
      <c r="AI14" s="17"/>
      <c r="AJ14" s="22">
        <f>IF(B50=0,0,D50+(((B50/2)^2+(C50/2)^2)^0.5)*COS(PI()-(ATAN((C50/2)/(B50/2)))+RADIANS(F50)))</f>
        <v>0</v>
      </c>
      <c r="AK14" s="23">
        <f>IF(B50=0,0,E50+(((B50/2)^2+(C50/2)^2)^0.5)*SIN(PI()-(ATAN((C50/2)/(B50/2)))+RADIANS(F50)))</f>
        <v>0</v>
      </c>
      <c r="AL14" s="17"/>
      <c r="AM14" s="22">
        <f>IF(B53=0,0,D53+(((B53/2)^2+(C53/2)^2)^0.5)*COS(PI()-(ATAN((C53/2)/(B53/2)))+RADIANS(F53)))</f>
        <v>0</v>
      </c>
      <c r="AN14" s="23">
        <f>IF(B53=0,0,E53+(((B53/2)^2+(C53/2)^2)^0.5)*SIN(PI()-(ATAN((C53/2)/(B53/2)))+RADIANS(F53)))</f>
        <v>0</v>
      </c>
      <c r="AP14" s="22">
        <f>IF(B56=0,0,D56+(((B56/2)^2+(C56/2)^2)^0.5)*COS(PI()-(ATAN((C56/2)/(B56/2)))+RADIANS(F56)))</f>
        <v>0</v>
      </c>
      <c r="AQ14" s="23">
        <f>IF(B56=0,0,E56+(((B56/2)^2+(C56/2)^2)^0.5)*SIN(PI()-(ATAN((C56/2)/(B56/2)))+RADIANS(F56)))</f>
        <v>0</v>
      </c>
      <c r="AT14" s="2" t="s">
        <v>63</v>
      </c>
      <c r="AU14" s="2"/>
      <c r="AV14" s="2"/>
      <c r="AW14" s="2"/>
      <c r="AX14" s="2"/>
    </row>
    <row r="15" spans="1:133" s="9" customFormat="1" ht="13.8" x14ac:dyDescent="0.3">
      <c r="A15" s="21"/>
      <c r="B15" s="21"/>
      <c r="C15" s="21"/>
      <c r="D15" s="21"/>
      <c r="E15" s="21"/>
      <c r="F15" s="21"/>
      <c r="G15" s="21"/>
      <c r="H15" s="21"/>
      <c r="I15" s="21"/>
      <c r="J15" s="21"/>
      <c r="K15" s="21"/>
      <c r="M15" s="10"/>
      <c r="N15" s="10"/>
      <c r="O15" s="10"/>
      <c r="P15" s="10"/>
      <c r="Q15" s="10"/>
      <c r="R15" s="10"/>
      <c r="S15" s="10"/>
      <c r="T15" s="10"/>
      <c r="W15" s="17"/>
      <c r="X15" s="22">
        <f>IF(B38=0,0,D38-(((B38/2)^2+(C38/2)^2)^0.5)*COS((ATAN((C38/2)/(B38/2)))+RADIANS(F38)))</f>
        <v>-2.2204460492503131E-16</v>
      </c>
      <c r="Y15" s="23">
        <f>IF(B38=0,0,E38-(((B38/2)^2+(C38/2)^2)^0.5)*SIN((ATAN((C38/2)/(B38/2)))+RADIANS(F38)))</f>
        <v>1.3877787807814457E-17</v>
      </c>
      <c r="Z15" s="24"/>
      <c r="AA15" s="22">
        <f>IF(B41=0,0,D41-(((B41/2)^2+(C41/2)^2)^0.5)*COS((ATAN((C41/2)/(B41/2)))+RADIANS(F41)))</f>
        <v>0</v>
      </c>
      <c r="AB15" s="23">
        <f>IF(B41=0,0,E41-(((B41/2)^2+(C41/2)^2)^0.5)*SIN((ATAN((C41/2)/(B41/2)))+RADIANS(F41)))</f>
        <v>0</v>
      </c>
      <c r="AC15" s="24"/>
      <c r="AD15" s="22">
        <f>IF(B44=0,0,D44-(((B44/2)^2+(C44/2)^2)^0.5)*COS((ATAN((C44/2)/(B44/2)))+RADIANS(F44)))</f>
        <v>0</v>
      </c>
      <c r="AE15" s="23">
        <f>IF(B44=0,0,E44-(((B44/2)^2+(C44/2)^2)^0.5)*SIN((ATAN((C44/2)/(B44/2)))+RADIANS(F44)))</f>
        <v>0</v>
      </c>
      <c r="AF15" s="17"/>
      <c r="AG15" s="22">
        <f>IF(B47=0,0,D47-(((B47/2)^2+(C47/2)^2)^0.5)*COS((ATAN((C47/2)/(B47/2)))+RADIANS(F47)))</f>
        <v>0</v>
      </c>
      <c r="AH15" s="23">
        <f>IF(B47=0,0,E47-(((B47/2)^2+(C47/2)^2)^0.5)*SIN((ATAN((C47/2)/(B47/2)))+RADIANS(F47)))</f>
        <v>0</v>
      </c>
      <c r="AI15" s="17"/>
      <c r="AJ15" s="22">
        <f>IF(B50=0,0,D50-(((B50/2)^2+(C50/2)^2)^0.5)*COS((ATAN((C50/2)/(B50/2)))+RADIANS(F50)))</f>
        <v>0</v>
      </c>
      <c r="AK15" s="23">
        <f>IF(B50=0,0,E50-(((B50/2)^2+(C50/2)^2)^0.5)*SIN((ATAN((C50/2)/(B50/2)))+RADIANS(F50)))</f>
        <v>0</v>
      </c>
      <c r="AL15" s="17"/>
      <c r="AM15" s="22">
        <f>IF(B53=0,0,D53-(((B53/2)^2+(C53/2)^2)^0.5)*COS((ATAN((C53/2)/(B53/2)))+RADIANS(F53)))</f>
        <v>0</v>
      </c>
      <c r="AN15" s="23">
        <f>IF(B53=0,0,E53-(((B53/2)^2+(C53/2)^2)^0.5)*SIN((ATAN((C53/2)/(B53/2)))+RADIANS(F53)))</f>
        <v>0</v>
      </c>
      <c r="AP15" s="22">
        <f>IF(B56=0,0,D56-(((B56/2)^2+(C56/2)^2)^0.5)*COS((ATAN((C56/2)/(B56/2)))+RADIANS(F56)))</f>
        <v>0</v>
      </c>
      <c r="AQ15" s="23">
        <f>IF(B56=0,0,E56-(((B56/2)^2+(C56/2)^2)^0.5)*SIN((ATAN((C56/2)/(B56/2)))+RADIANS(F56)))</f>
        <v>0</v>
      </c>
      <c r="AT15" s="2"/>
      <c r="AU15" s="2"/>
      <c r="AV15" s="2"/>
      <c r="AW15" s="2"/>
      <c r="AX15" s="2"/>
      <c r="AY15" s="14"/>
      <c r="AZ15" s="14"/>
      <c r="BA15" s="14"/>
      <c r="BB15" s="14"/>
      <c r="BD15" s="14"/>
      <c r="BE15" s="14"/>
      <c r="BF15" s="14"/>
      <c r="BG15" s="14"/>
      <c r="BH15" s="14"/>
      <c r="BI15" s="14"/>
      <c r="BJ15" s="14"/>
      <c r="BK15" s="14"/>
      <c r="BT15" s="14"/>
    </row>
    <row r="16" spans="1:133" s="9" customFormat="1" ht="14.4" x14ac:dyDescent="0.3">
      <c r="A16" s="21"/>
      <c r="B16" s="21"/>
      <c r="C16" s="21"/>
      <c r="D16" s="21"/>
      <c r="E16" s="21"/>
      <c r="F16" s="21"/>
      <c r="G16" s="21"/>
      <c r="H16" s="151" t="s">
        <v>81</v>
      </c>
      <c r="I16" s="151"/>
      <c r="J16" s="151"/>
      <c r="K16" s="151"/>
      <c r="M16" s="10"/>
      <c r="N16" s="10"/>
      <c r="O16" s="10"/>
      <c r="P16" s="10"/>
      <c r="Q16" s="10"/>
      <c r="R16" s="10"/>
      <c r="S16" s="10"/>
      <c r="T16" s="10"/>
      <c r="W16" s="17"/>
      <c r="X16" s="22">
        <f>IF(B38=0,0,D38-(((B38/2)^2+(C38/2)^2)^0.5)*COS(PI()-(ATAN((C38/2)/(B38/2)))+RADIANS(F38)))</f>
        <v>3</v>
      </c>
      <c r="Y16" s="23">
        <f>IF(B38=0,0,E38-(((B38/2)^2+(C38/2)^2)^0.5)*SIN(PI()-(ATAN((C38/2)/(B38/2)))+RADIANS(F38)))</f>
        <v>-2.2204460492503131E-16</v>
      </c>
      <c r="Z16" s="24"/>
      <c r="AA16" s="22">
        <f>IF(B41=0,0,D41-(((B41/2)^2+(C41/2)^2)^0.5)*COS(PI()-(ATAN((C41/2)/(B41/2)))+RADIANS(F41)))</f>
        <v>0</v>
      </c>
      <c r="AB16" s="23">
        <f>IF(B41=0,0,E41-(((B41/2)^2+(C41/2)^2)^0.5)*SIN(PI()-(ATAN((C41/2)/(B41/2)))+RADIANS(F41)))</f>
        <v>0</v>
      </c>
      <c r="AC16" s="24"/>
      <c r="AD16" s="22">
        <f>IF(B44=0,0,D44-(((B44/2)^2+(C44/2)^2)^0.5)*COS(PI()-(ATAN((C44/2)/(B44/2)))+RADIANS(F44)))</f>
        <v>0</v>
      </c>
      <c r="AE16" s="23">
        <f>IF(B44=0,0,E44-(((B44/2)^2+(C44/2)^2)^0.5)*SIN(PI()-(ATAN((C44/2)/(B44/2)))+RADIANS(F44)))</f>
        <v>0</v>
      </c>
      <c r="AF16" s="17"/>
      <c r="AG16" s="22">
        <f>IF(B47=0,0,D47-(((B47/2)^2+(C47/2)^2)^0.5)*COS(PI()-(ATAN((C47/2)/(B47/2)))+RADIANS(F47)))</f>
        <v>0</v>
      </c>
      <c r="AH16" s="23">
        <f>IF(B47=0,0,E47-(((B47/2)^2+(C47/2)^2)^0.5)*SIN(PI()-(ATAN((C47/2)/(B47/2)))+RADIANS(F47)))</f>
        <v>0</v>
      </c>
      <c r="AI16" s="17"/>
      <c r="AJ16" s="22">
        <f>IF(B50=0,0,D50-(((B50/2)^2+(C50/2)^2)^0.5)*COS(PI()-(ATAN((C50/2)/(B50/2)))+RADIANS(F50)))</f>
        <v>0</v>
      </c>
      <c r="AK16" s="23">
        <f>IF(B50=0,0,E50-(((B50/2)^2+(C50/2)^2)^0.5)*SIN(PI()-(ATAN((C50/2)/(B50/2)))+RADIANS(F50)))</f>
        <v>0</v>
      </c>
      <c r="AL16" s="17"/>
      <c r="AM16" s="22">
        <f>IF(B53=0,0,D53-(((B53/2)^2+(C53/2)^2)^0.5)*COS(PI()-(ATAN((C53/2)/(B53/2)))+RADIANS(F53)))</f>
        <v>0</v>
      </c>
      <c r="AN16" s="23">
        <f>IF(B53=0,0,E53-(((B53/2)^2+(C53/2)^2)^0.5)*SIN(PI()-(ATAN((C53/2)/(B53/2)))+RADIANS(F53)))</f>
        <v>0</v>
      </c>
      <c r="AP16" s="22">
        <f>IF(B56=0,0,D56-(((B56/2)^2+(C56/2)^2)^0.5)*COS(PI()-(ATAN((C56/2)/(B56/2)))+RADIANS(F56)))</f>
        <v>0</v>
      </c>
      <c r="AQ16" s="23">
        <f>IF(B56=0,0,E56-(((B56/2)^2+(C56/2)^2)^0.5)*SIN(PI()-(ATAN((C56/2)/(B56/2)))+RADIANS(F56)))</f>
        <v>0</v>
      </c>
      <c r="AT16" s="1" t="s">
        <v>64</v>
      </c>
      <c r="AU16" s="2"/>
      <c r="AV16" s="2"/>
      <c r="AW16" s="2"/>
      <c r="AX16" s="2"/>
      <c r="AY16" s="14"/>
      <c r="AZ16" s="14"/>
      <c r="BA16" s="14"/>
      <c r="BB16" s="14"/>
      <c r="BC16" s="14"/>
      <c r="BD16" s="14"/>
      <c r="BE16" s="14"/>
      <c r="BF16" s="14"/>
      <c r="BG16" s="14"/>
      <c r="BH16" s="14"/>
      <c r="BI16" s="14"/>
      <c r="BJ16" s="14"/>
      <c r="BK16" s="14"/>
      <c r="BT16" s="14"/>
    </row>
    <row r="17" spans="1:72" s="9" customFormat="1" ht="13.8" x14ac:dyDescent="0.3">
      <c r="A17" s="21"/>
      <c r="B17" s="21"/>
      <c r="C17" s="25"/>
      <c r="D17" s="153"/>
      <c r="E17" s="153"/>
      <c r="F17" s="21"/>
      <c r="G17" s="21"/>
      <c r="H17" s="151"/>
      <c r="I17" s="151"/>
      <c r="J17" s="151"/>
      <c r="K17" s="151"/>
      <c r="M17" s="10"/>
      <c r="N17" s="10"/>
      <c r="O17" s="10"/>
      <c r="P17" s="10"/>
      <c r="Q17" s="10"/>
      <c r="R17" s="10"/>
      <c r="S17" s="10"/>
      <c r="T17" s="10"/>
      <c r="W17" s="17"/>
      <c r="X17" s="26">
        <f>X13</f>
        <v>3</v>
      </c>
      <c r="Y17" s="27">
        <f>Y13</f>
        <v>0.25</v>
      </c>
      <c r="Z17" s="24"/>
      <c r="AA17" s="26">
        <f>AA13</f>
        <v>0</v>
      </c>
      <c r="AB17" s="27">
        <f>AB13</f>
        <v>0</v>
      </c>
      <c r="AC17" s="24"/>
      <c r="AD17" s="26">
        <f>AD13</f>
        <v>0</v>
      </c>
      <c r="AE17" s="27">
        <f>AE13</f>
        <v>0</v>
      </c>
      <c r="AF17" s="17"/>
      <c r="AG17" s="26">
        <f>AG13</f>
        <v>0</v>
      </c>
      <c r="AH17" s="27">
        <f>AH13</f>
        <v>0</v>
      </c>
      <c r="AI17" s="17"/>
      <c r="AJ17" s="26">
        <f>AJ13</f>
        <v>0</v>
      </c>
      <c r="AK17" s="27">
        <f>AK13</f>
        <v>0</v>
      </c>
      <c r="AL17" s="17"/>
      <c r="AM17" s="26">
        <f>AM13</f>
        <v>0</v>
      </c>
      <c r="AN17" s="27">
        <f>AN13</f>
        <v>0</v>
      </c>
      <c r="AP17" s="26">
        <f>AP13</f>
        <v>0</v>
      </c>
      <c r="AQ17" s="27">
        <f>AQ13</f>
        <v>0</v>
      </c>
      <c r="AT17" s="2"/>
      <c r="AU17" s="3" t="e">
        <f ca="1">[1]!ChangeChartAxisScale(AU18,AU22,AU21,AV22,AV21,,)</f>
        <v>#NAME?</v>
      </c>
      <c r="AV17" s="3"/>
      <c r="AW17" s="3"/>
      <c r="AX17" s="3"/>
      <c r="AY17" s="14"/>
      <c r="AZ17" s="14"/>
      <c r="BA17" s="14"/>
      <c r="BB17" s="14"/>
      <c r="BC17" s="14"/>
      <c r="BD17" s="14"/>
      <c r="BE17" s="14"/>
      <c r="BF17" s="14"/>
      <c r="BG17" s="14"/>
      <c r="BH17" s="14"/>
      <c r="BI17" s="14"/>
      <c r="BJ17" s="14"/>
      <c r="BK17" s="14"/>
      <c r="BT17" s="14"/>
    </row>
    <row r="18" spans="1:72" s="9" customFormat="1" ht="13.8" x14ac:dyDescent="0.3">
      <c r="A18" s="21"/>
      <c r="B18" s="21"/>
      <c r="C18" s="21"/>
      <c r="D18" s="21"/>
      <c r="E18" s="21"/>
      <c r="F18" s="21"/>
      <c r="G18" s="21"/>
      <c r="H18" s="151" t="s">
        <v>82</v>
      </c>
      <c r="I18" s="151"/>
      <c r="J18" s="151"/>
      <c r="K18" s="151"/>
      <c r="M18" s="10"/>
      <c r="N18" s="10"/>
      <c r="O18" s="10"/>
      <c r="P18" s="10"/>
      <c r="Q18" s="10"/>
      <c r="R18" s="10"/>
      <c r="S18" s="10"/>
      <c r="T18" s="10"/>
      <c r="W18" s="17"/>
      <c r="Z18" s="24"/>
      <c r="AC18" s="24"/>
      <c r="AF18" s="17"/>
      <c r="AI18" s="17"/>
      <c r="AL18" s="17"/>
      <c r="AT18" s="2"/>
      <c r="AU18" s="4" t="s">
        <v>65</v>
      </c>
      <c r="AV18" s="2"/>
      <c r="AW18" s="2"/>
      <c r="AX18" s="2"/>
      <c r="AY18" s="14"/>
      <c r="AZ18" s="14"/>
      <c r="BA18" s="14"/>
      <c r="BB18" s="14"/>
      <c r="BC18" s="14"/>
      <c r="BH18" s="14"/>
      <c r="BI18" s="14"/>
      <c r="BJ18" s="14"/>
      <c r="BK18" s="14"/>
      <c r="BT18" s="14"/>
    </row>
    <row r="19" spans="1:72" s="9" customFormat="1" ht="15" customHeight="1" x14ac:dyDescent="0.3">
      <c r="A19" s="21"/>
      <c r="B19" s="21"/>
      <c r="C19" s="21"/>
      <c r="D19" s="21"/>
      <c r="E19" s="21"/>
      <c r="F19" s="21"/>
      <c r="G19" s="21"/>
      <c r="H19" s="151"/>
      <c r="I19" s="151"/>
      <c r="J19" s="151"/>
      <c r="K19" s="151"/>
      <c r="M19" s="10"/>
      <c r="N19" s="10"/>
      <c r="O19" s="10"/>
      <c r="P19" s="10"/>
      <c r="Q19" s="10"/>
      <c r="R19" s="10"/>
      <c r="S19" s="10"/>
      <c r="T19" s="10"/>
      <c r="W19" s="17">
        <v>2</v>
      </c>
      <c r="X19" s="18">
        <f>IF(B39=0,0,D39+(((B39/2)^2+(C39/2)^2)^0.5)*COS((ATAN((C39/2)/(B39/2)))+RADIANS(F39)))</f>
        <v>1.6875000000000002</v>
      </c>
      <c r="Y19" s="19">
        <f>IF(B39=0,0,E39+(((B39/2)^2+(C39/2)^2)^0.5)*SIN((ATAN((C39/2)/(B39/2)))+RADIANS(F39)))</f>
        <v>6.5</v>
      </c>
      <c r="Z19" s="17">
        <v>5</v>
      </c>
      <c r="AA19" s="18">
        <f>IF(B42=0,0,D42+(((B42/2)^2+(C42/2)^2)^0.5)*COS((ATAN((C42/2)/(B42/2)))+RADIANS(F42)))</f>
        <v>0</v>
      </c>
      <c r="AB19" s="19">
        <f>IF(B42=0,0,E42+(((B42/2)^2+(C42/2)^2)^0.5)*SIN((ATAN((C42/2)/(B42/2)))+RADIANS(F42)))</f>
        <v>0</v>
      </c>
      <c r="AC19" s="17">
        <v>8</v>
      </c>
      <c r="AD19" s="18">
        <f>IF(B45=0,0,D45+(((B45/2)^2+(C45/2)^2)^0.5)*COS((ATAN((C45/2)/(B45/2)))+RADIANS(F45)))</f>
        <v>0</v>
      </c>
      <c r="AE19" s="19">
        <f>IF(B45=0,0,E45+(((B45/2)^2+(C45/2)^2)^0.5)*SIN((ATAN((C45/2)/(B45/2)))+RADIANS(F45)))</f>
        <v>0</v>
      </c>
      <c r="AF19" s="17">
        <v>11</v>
      </c>
      <c r="AG19" s="18">
        <f>IF(B48=0,0,D48+(((B48/2)^2+(C48/2)^2)^0.5)*COS((ATAN((C48/2)/(B48/2)))+RADIANS(F48)))</f>
        <v>0</v>
      </c>
      <c r="AH19" s="19">
        <f>IF(B48=0,0,E48+(((B48/2)^2+(C48/2)^2)^0.5)*SIN((ATAN((C48/2)/(B48/2)))+RADIANS(F48)))</f>
        <v>0</v>
      </c>
      <c r="AI19" s="17">
        <v>14</v>
      </c>
      <c r="AJ19" s="18">
        <f>IF(B51=0,0,D51+(((B51/2)^2+(C51/2)^2)^0.5)*COS((ATAN((C51/2)/(B51/2)))+RADIANS(F51)))</f>
        <v>0</v>
      </c>
      <c r="AK19" s="19">
        <f>IF(B51=0,0,E51+(((B51/2)^2+(C51/2)^2)^0.5)*SIN((ATAN((C51/2)/(B51/2)))+RADIANS(F51)))</f>
        <v>0</v>
      </c>
      <c r="AL19" s="17">
        <v>17</v>
      </c>
      <c r="AM19" s="18">
        <f>IF(B54=0,0,D54+(((B54/2)^2+(C54/2)^2)^0.5)*COS((ATAN((C54/2)/(B54/2)))+RADIANS(F54)))</f>
        <v>0</v>
      </c>
      <c r="AN19" s="19">
        <f>IF(B54=0,0,E54+(((B54/2)^2+(C54/2)^2)^0.5)*SIN((ATAN((C54/2)/(B54/2)))+RADIANS(F54)))</f>
        <v>0</v>
      </c>
      <c r="AP19" s="11" t="s">
        <v>86</v>
      </c>
      <c r="AQ19" s="79">
        <f>MAX(X13:X29,AA13:AA29,AD13:AD29,AG13:AG29,AJ13:AJ29,AM13:AM29,AP13:AP17)</f>
        <v>3</v>
      </c>
      <c r="AT19" s="1" t="s">
        <v>66</v>
      </c>
      <c r="AU19" s="2"/>
      <c r="AV19" s="2"/>
      <c r="AW19" s="2"/>
      <c r="AX19" s="1"/>
      <c r="AY19" s="14"/>
      <c r="AZ19" s="14"/>
      <c r="BA19" s="14"/>
      <c r="BB19" s="14"/>
      <c r="BC19" s="14"/>
      <c r="BH19" s="14"/>
      <c r="BI19" s="14"/>
      <c r="BJ19" s="14"/>
      <c r="BK19" s="14"/>
      <c r="BT19" s="14"/>
    </row>
    <row r="20" spans="1:72" s="9" customFormat="1" ht="13.8" x14ac:dyDescent="0.3">
      <c r="A20" s="21"/>
      <c r="B20" s="21"/>
      <c r="C20" s="21"/>
      <c r="D20" s="21"/>
      <c r="E20" s="21"/>
      <c r="F20" s="21"/>
      <c r="G20" s="21"/>
      <c r="H20" s="152" t="s">
        <v>90</v>
      </c>
      <c r="I20" s="152"/>
      <c r="J20" s="152"/>
      <c r="K20" s="152"/>
      <c r="M20" s="10"/>
      <c r="N20" s="10"/>
      <c r="O20" s="10"/>
      <c r="P20" s="10"/>
      <c r="Q20" s="10"/>
      <c r="R20" s="10"/>
      <c r="S20" s="10"/>
      <c r="T20" s="10"/>
      <c r="W20" s="17"/>
      <c r="X20" s="22">
        <f>IF(B39=0,0,D39+(((B39/2)^2+(C39/2)^2)^0.5)*COS(PI()-(ATAN((C39/2)/(B39/2)))+RADIANS(F39)))</f>
        <v>1.3125000000000002</v>
      </c>
      <c r="Y20" s="23">
        <f>IF(B39=0,0,E39+(((B39/2)^2+(C39/2)^2)^0.5)*SIN(PI()-(ATAN((C39/2)/(B39/2)))+RADIANS(F39)))</f>
        <v>6.5</v>
      </c>
      <c r="Z20" s="17"/>
      <c r="AA20" s="22">
        <f>IF(B42=0,0,D42+(((B42/2)^2+(C42/2)^2)^0.5)*COS(PI()-(ATAN((C42/2)/(B42/2)))+RADIANS(F42)))</f>
        <v>0</v>
      </c>
      <c r="AB20" s="23">
        <f>IF(B42=0,0,E42+(((B42/2)^2+(C42/2)^2)^0.5)*SIN(PI()-(ATAN((C42/2)/(B42/2)))+RADIANS(F42)))</f>
        <v>0</v>
      </c>
      <c r="AC20" s="17"/>
      <c r="AD20" s="22">
        <f>IF(B45=0,0,D45+(((B45/2)^2+(C45/2)^2)^0.5)*COS(PI()-(ATAN((C45/2)/(B45/2)))+RADIANS(F45)))</f>
        <v>0</v>
      </c>
      <c r="AE20" s="23">
        <f>IF(B45=0,0,E45+(((B45/2)^2+(C45/2)^2)^0.5)*SIN(PI()-(ATAN((C45/2)/(B45/2)))+RADIANS(F45)))</f>
        <v>0</v>
      </c>
      <c r="AF20" s="17"/>
      <c r="AG20" s="22">
        <f>IF(B48=0,0,D48+(((B48/2)^2+(C48/2)^2)^0.5)*COS(PI()-(ATAN((C48/2)/(B48/2)))+RADIANS(F48)))</f>
        <v>0</v>
      </c>
      <c r="AH20" s="23">
        <f>IF(B48=0,0,E48+(((B48/2)^2+(C48/2)^2)^0.5)*SIN(PI()-(ATAN((C48/2)/(B48/2)))+RADIANS(F48)))</f>
        <v>0</v>
      </c>
      <c r="AI20" s="17"/>
      <c r="AJ20" s="22">
        <f>IF(B51=0,0,D51+(((B51/2)^2+(C51/2)^2)^0.5)*COS(PI()-(ATAN((C51/2)/(B51/2)))+RADIANS(F51)))</f>
        <v>0</v>
      </c>
      <c r="AK20" s="23">
        <f>IF(B51=0,0,E51+(((B51/2)^2+(C51/2)^2)^0.5)*SIN(PI()-(ATAN((C51/2)/(B51/2)))+RADIANS(F51)))</f>
        <v>0</v>
      </c>
      <c r="AL20" s="17"/>
      <c r="AM20" s="22">
        <f>IF(B54=0,0,D54+(((B54/2)^2+(C54/2)^2)^0.5)*COS(PI()-(ATAN((C54/2)/(B54/2)))+RADIANS(F54)))</f>
        <v>0</v>
      </c>
      <c r="AN20" s="23">
        <f>IF(B54=0,0,E54+(((B54/2)^2+(C54/2)^2)^0.5)*SIN(PI()-(ATAN((C54/2)/(B54/2)))+RADIANS(F54)))</f>
        <v>0</v>
      </c>
      <c r="AP20" s="11" t="s">
        <v>87</v>
      </c>
      <c r="AQ20" s="79">
        <f>MIN(X13:X29,AA13:AA29,AD13:AD29,AG13:AG29,AJ13:AJ29,AM13:AM29,AP13:AP17)</f>
        <v>-2.2204460492503131E-16</v>
      </c>
      <c r="AS20" s="14"/>
      <c r="AT20" s="2"/>
      <c r="AU20" s="5" t="s">
        <v>67</v>
      </c>
      <c r="AV20" s="5" t="s">
        <v>68</v>
      </c>
      <c r="AW20" s="2"/>
      <c r="AX20" s="2"/>
      <c r="AY20" s="14"/>
      <c r="AZ20" s="14"/>
      <c r="BA20" s="14"/>
      <c r="BB20" s="14"/>
      <c r="BC20" s="14"/>
      <c r="BH20" s="14"/>
      <c r="BI20" s="14"/>
      <c r="BJ20" s="14"/>
      <c r="BK20" s="14"/>
      <c r="BT20" s="14"/>
    </row>
    <row r="21" spans="1:72" s="9" customFormat="1" ht="13.8" x14ac:dyDescent="0.3">
      <c r="A21" s="21"/>
      <c r="B21" s="21"/>
      <c r="C21" s="21"/>
      <c r="D21" s="21"/>
      <c r="E21" s="21"/>
      <c r="F21" s="21"/>
      <c r="G21" s="21"/>
      <c r="H21" s="152"/>
      <c r="I21" s="152"/>
      <c r="J21" s="152"/>
      <c r="K21" s="152"/>
      <c r="M21" s="10"/>
      <c r="N21" s="10"/>
      <c r="O21" s="10"/>
      <c r="P21" s="10"/>
      <c r="Q21" s="10"/>
      <c r="R21" s="10"/>
      <c r="S21" s="10"/>
      <c r="T21" s="10"/>
      <c r="W21" s="17"/>
      <c r="X21" s="22">
        <f>IF(B39=0,0,D39-(((B39/2)^2+(C39/2)^2)^0.5)*COS((ATAN((C39/2)/(B39/2)))+RADIANS(F39)))</f>
        <v>1.3124999999999998</v>
      </c>
      <c r="Y21" s="23">
        <f>IF(B39=0,0,E39-(((B39/2)^2+(C39/2)^2)^0.5)*SIN((ATAN((C39/2)/(B39/2)))+RADIANS(F39)))</f>
        <v>0.25</v>
      </c>
      <c r="Z21" s="17"/>
      <c r="AA21" s="22">
        <f>IF(B42=0,0,D42-(((B42/2)^2+(C42/2)^2)^0.5)*COS((ATAN((C42/2)/(B42/2)))+RADIANS(F42)))</f>
        <v>0</v>
      </c>
      <c r="AB21" s="23">
        <f>IF(B42=0,0,E42-(((B42/2)^2+(C42/2)^2)^0.5)*SIN((ATAN((C42/2)/(B42/2)))+RADIANS(F42)))</f>
        <v>0</v>
      </c>
      <c r="AC21" s="17"/>
      <c r="AD21" s="22">
        <f>IF(B45=0,0,D45-(((B45/2)^2+(C45/2)^2)^0.5)*COS((ATAN((C45/2)/(B45/2)))+RADIANS(F45)))</f>
        <v>0</v>
      </c>
      <c r="AE21" s="23">
        <f>IF(B45=0,0,E45-(((B45/2)^2+(C45/2)^2)^0.5)*SIN((ATAN((C45/2)/(B45/2)))+RADIANS(F45)))</f>
        <v>0</v>
      </c>
      <c r="AF21" s="17"/>
      <c r="AG21" s="22">
        <f>IF(B48=0,0,D48-(((B48/2)^2+(C48/2)^2)^0.5)*COS((ATAN((C48/2)/(B48/2)))+RADIANS(F48)))</f>
        <v>0</v>
      </c>
      <c r="AH21" s="23">
        <f>IF(B48=0,0,E48-(((B48/2)^2+(C48/2)^2)^0.5)*SIN((ATAN((C48/2)/(B48/2)))+RADIANS(F48)))</f>
        <v>0</v>
      </c>
      <c r="AI21" s="17"/>
      <c r="AJ21" s="22">
        <f>IF(B51=0,0,D51-(((B51/2)^2+(C51/2)^2)^0.5)*COS((ATAN((C51/2)/(B51/2)))+RADIANS(F51)))</f>
        <v>0</v>
      </c>
      <c r="AK21" s="23">
        <f>IF(B51=0,0,E51-(((B51/2)^2+(C51/2)^2)^0.5)*SIN((ATAN((C51/2)/(B51/2)))+RADIANS(F51)))</f>
        <v>0</v>
      </c>
      <c r="AL21" s="17"/>
      <c r="AM21" s="22">
        <f>IF(B54=0,0,D54-(((B54/2)^2+(C54/2)^2)^0.5)*COS((ATAN((C54/2)/(B54/2)))+RADIANS(F54)))</f>
        <v>0</v>
      </c>
      <c r="AN21" s="23">
        <f>IF(B54=0,0,E54-(((B54/2)^2+(C54/2)^2)^0.5)*SIN((ATAN((C54/2)/(B54/2)))+RADIANS(F54)))</f>
        <v>0</v>
      </c>
      <c r="AT21" s="2" t="s">
        <v>69</v>
      </c>
      <c r="AU21" s="6">
        <f>MAX(AQ19,AQ22)+0.5</f>
        <v>7.6339692959399148</v>
      </c>
      <c r="AV21" s="7">
        <f>AU21</f>
        <v>7.6339692959399148</v>
      </c>
      <c r="AW21" s="2"/>
      <c r="AX21" s="2"/>
      <c r="AY21" s="14"/>
      <c r="AZ21" s="14"/>
      <c r="BA21" s="14"/>
      <c r="BB21" s="14"/>
      <c r="BC21" s="14"/>
      <c r="BH21" s="14"/>
      <c r="BI21" s="14"/>
      <c r="BJ21" s="14"/>
      <c r="BK21" s="14"/>
      <c r="BT21" s="14"/>
    </row>
    <row r="22" spans="1:72" s="9" customFormat="1" ht="13.8" x14ac:dyDescent="0.3">
      <c r="A22" s="21"/>
      <c r="B22" s="21"/>
      <c r="C22" s="21"/>
      <c r="D22" s="21"/>
      <c r="E22" s="21"/>
      <c r="F22" s="21"/>
      <c r="G22" s="21"/>
      <c r="H22" s="110">
        <f>AF33</f>
        <v>1.5707963267948966</v>
      </c>
      <c r="I22" s="106" t="s">
        <v>91</v>
      </c>
      <c r="J22" s="110">
        <f>AF34</f>
        <v>90</v>
      </c>
      <c r="K22" s="106" t="s">
        <v>92</v>
      </c>
      <c r="M22" s="10"/>
      <c r="N22" s="10"/>
      <c r="O22" s="10"/>
      <c r="P22" s="10"/>
      <c r="Q22" s="10"/>
      <c r="R22" s="10"/>
      <c r="S22" s="10"/>
      <c r="T22" s="10"/>
      <c r="W22" s="17"/>
      <c r="X22" s="22">
        <f>IF(B39=0,0,D39-(((B39/2)^2+(C39/2)^2)^0.5)*COS(PI()-(ATAN((C39/2)/(B39/2)))+RADIANS(F39)))</f>
        <v>1.6874999999999998</v>
      </c>
      <c r="Y22" s="23">
        <f>IF(B39=0,0,E39-(((B39/2)^2+(C39/2)^2)^0.5)*SIN(PI()-(ATAN((C39/2)/(B39/2)))+RADIANS(F39)))</f>
        <v>0.25</v>
      </c>
      <c r="Z22" s="17"/>
      <c r="AA22" s="22">
        <f>IF(B42=0,0,D42-(((B42/2)^2+(C42/2)^2)^0.5)*COS(PI()-(ATAN((C42/2)/(B42/2)))+RADIANS(F42)))</f>
        <v>0</v>
      </c>
      <c r="AB22" s="23">
        <f>IF(B42=0,0,E42-(((B42/2)^2+(C42/2)^2)^0.5)*SIN(PI()-(ATAN((C42/2)/(B42/2)))+RADIANS(F42)))</f>
        <v>0</v>
      </c>
      <c r="AC22" s="17"/>
      <c r="AD22" s="22">
        <f>IF(B45=0,0,D45-(((B45/2)^2+(C45/2)^2)^0.5)*COS(PI()-(ATAN((C45/2)/(B45/2)))+RADIANS(F45)))</f>
        <v>0</v>
      </c>
      <c r="AE22" s="23">
        <f>IF(B45=0,0,E45-(((B45/2)^2+(C45/2)^2)^0.5)*SIN(PI()-(ATAN((C45/2)/(B45/2)))+RADIANS(F45)))</f>
        <v>0</v>
      </c>
      <c r="AF22" s="17"/>
      <c r="AG22" s="22">
        <f>IF(B48=0,0,D48-(((B48/2)^2+(C48/2)^2)^0.5)*COS(PI()-(ATAN((C48/2)/(B48/2)))+RADIANS(F48)))</f>
        <v>0</v>
      </c>
      <c r="AH22" s="23">
        <f>IF(B48=0,0,E48-(((B48/2)^2+(C48/2)^2)^0.5)*SIN(PI()-(ATAN((C48/2)/(B48/2)))+RADIANS(F48)))</f>
        <v>0</v>
      </c>
      <c r="AI22" s="17"/>
      <c r="AJ22" s="22">
        <f>IF(B51=0,0,D51-(((B51/2)^2+(C51/2)^2)^0.5)*COS(PI()-(ATAN((C51/2)/(B51/2)))+RADIANS(F51)))</f>
        <v>0</v>
      </c>
      <c r="AK22" s="23">
        <f>IF(B51=0,0,E51-(((B51/2)^2+(C51/2)^2)^0.5)*SIN(PI()-(ATAN((C51/2)/(B51/2)))+RADIANS(F51)))</f>
        <v>0</v>
      </c>
      <c r="AL22" s="17"/>
      <c r="AM22" s="22">
        <f>IF(B54=0,0,D54-(((B54/2)^2+(C54/2)^2)^0.5)*COS(PI()-(ATAN((C54/2)/(B54/2)))+RADIANS(F54)))</f>
        <v>0</v>
      </c>
      <c r="AN22" s="23">
        <f>IF(B54=0,0,E54-(((B54/2)^2+(C54/2)^2)^0.5)*SIN(PI()-(ATAN((C54/2)/(B54/2)))+RADIANS(F54)))</f>
        <v>0</v>
      </c>
      <c r="AP22" s="11" t="s">
        <v>88</v>
      </c>
      <c r="AQ22" s="79">
        <f>MAX(Y13:Y29,AB13:AB29,AE13:AE29,AH13:AH29,AK13:AK29,AN13:AN29,AQ13:AQ17)</f>
        <v>7.1339692959399148</v>
      </c>
      <c r="AT22" s="2" t="s">
        <v>70</v>
      </c>
      <c r="AU22" s="6">
        <f>MIN(AQ20,AQ23)-0.5</f>
        <v>-0.50000000000000022</v>
      </c>
      <c r="AV22" s="7">
        <f>AU22</f>
        <v>-0.50000000000000022</v>
      </c>
      <c r="AW22" s="2"/>
      <c r="AX22" s="2"/>
      <c r="AY22" s="14"/>
      <c r="AZ22" s="14"/>
      <c r="BA22" s="14"/>
      <c r="BB22" s="14"/>
      <c r="BC22" s="14"/>
      <c r="BD22" s="14"/>
      <c r="BE22" s="14"/>
      <c r="BF22" s="14"/>
      <c r="BG22" s="14"/>
      <c r="BH22" s="14"/>
      <c r="BI22" s="14"/>
      <c r="BJ22" s="14"/>
      <c r="BK22" s="14"/>
      <c r="BT22" s="14"/>
    </row>
    <row r="23" spans="1:72" s="9" customFormat="1" ht="13.8" x14ac:dyDescent="0.3">
      <c r="A23" s="21"/>
      <c r="B23" s="21"/>
      <c r="C23" s="21"/>
      <c r="D23" s="21"/>
      <c r="E23" s="21"/>
      <c r="F23" s="21"/>
      <c r="G23" s="21"/>
      <c r="M23" s="10"/>
      <c r="N23" s="10"/>
      <c r="O23" s="10"/>
      <c r="P23" s="10"/>
      <c r="Q23" s="10"/>
      <c r="R23" s="10"/>
      <c r="S23" s="10"/>
      <c r="T23" s="10"/>
      <c r="W23" s="17"/>
      <c r="X23" s="26">
        <f>X19</f>
        <v>1.6875000000000002</v>
      </c>
      <c r="Y23" s="27">
        <f>Y19</f>
        <v>6.5</v>
      </c>
      <c r="Z23" s="17"/>
      <c r="AA23" s="26">
        <f>AA19</f>
        <v>0</v>
      </c>
      <c r="AB23" s="27">
        <f>AB19</f>
        <v>0</v>
      </c>
      <c r="AC23" s="17"/>
      <c r="AD23" s="26">
        <f>AD19</f>
        <v>0</v>
      </c>
      <c r="AE23" s="27">
        <f>AE19</f>
        <v>0</v>
      </c>
      <c r="AF23" s="17"/>
      <c r="AG23" s="26">
        <f>AG19</f>
        <v>0</v>
      </c>
      <c r="AH23" s="27">
        <f>AH19</f>
        <v>0</v>
      </c>
      <c r="AI23" s="17"/>
      <c r="AJ23" s="26">
        <f>AJ19</f>
        <v>0</v>
      </c>
      <c r="AK23" s="27">
        <f>AK19</f>
        <v>0</v>
      </c>
      <c r="AL23" s="17"/>
      <c r="AM23" s="26">
        <f>AM19</f>
        <v>0</v>
      </c>
      <c r="AN23" s="27">
        <f>AN19</f>
        <v>0</v>
      </c>
      <c r="AP23" s="11" t="s">
        <v>89</v>
      </c>
      <c r="AQ23" s="79">
        <f>MIN(Y13:Y29,AB13:AB29,AE13:AE29,AH13:AH29,AK13:AK29,AN13:AN29,AQ13:AQ17)</f>
        <v>-2.2204460492503131E-16</v>
      </c>
      <c r="AU23" s="14"/>
      <c r="AV23" s="14"/>
      <c r="AW23" s="14"/>
      <c r="AX23" s="14"/>
      <c r="AY23" s="14"/>
      <c r="AZ23" s="14"/>
      <c r="BA23" s="14"/>
      <c r="BB23" s="14"/>
      <c r="BC23" s="14"/>
      <c r="BD23" s="14"/>
      <c r="BE23" s="14"/>
      <c r="BF23" s="14"/>
      <c r="BG23" s="14"/>
      <c r="BH23" s="14"/>
      <c r="BI23" s="14"/>
      <c r="BJ23" s="14"/>
      <c r="BK23" s="14"/>
      <c r="BT23" s="14"/>
    </row>
    <row r="24" spans="1:72" s="9" customFormat="1" ht="13.8" x14ac:dyDescent="0.3">
      <c r="A24" s="21"/>
      <c r="B24" s="21"/>
      <c r="C24" s="21"/>
      <c r="D24" s="21"/>
      <c r="E24" s="21"/>
      <c r="F24" s="21"/>
      <c r="G24" s="21"/>
      <c r="H24" s="106"/>
      <c r="I24" s="25" t="s">
        <v>46</v>
      </c>
      <c r="J24" s="107">
        <v>-100000</v>
      </c>
      <c r="K24" s="106" t="s">
        <v>36</v>
      </c>
      <c r="M24" s="10"/>
      <c r="N24" s="10"/>
      <c r="O24" s="10"/>
      <c r="P24" s="10"/>
      <c r="Q24" s="10"/>
      <c r="R24" s="10"/>
      <c r="S24" s="10"/>
      <c r="T24" s="10"/>
      <c r="W24" s="17"/>
      <c r="Z24" s="17"/>
      <c r="AC24" s="17"/>
      <c r="AF24" s="17"/>
      <c r="AI24" s="17"/>
      <c r="AL24" s="17"/>
      <c r="AU24" s="14"/>
      <c r="AV24" s="14"/>
      <c r="AW24" s="14"/>
      <c r="AX24" s="14"/>
      <c r="AY24" s="14"/>
      <c r="AZ24" s="14"/>
      <c r="BA24" s="14"/>
      <c r="BB24" s="14"/>
      <c r="BC24" s="14"/>
      <c r="BH24" s="14"/>
      <c r="BI24" s="14"/>
      <c r="BJ24" s="14"/>
      <c r="BK24" s="14"/>
      <c r="BT24" s="14"/>
    </row>
    <row r="25" spans="1:72" s="9" customFormat="1" ht="13.8" x14ac:dyDescent="0.3">
      <c r="A25" s="21"/>
      <c r="B25" s="21"/>
      <c r="C25" s="21"/>
      <c r="D25" s="21"/>
      <c r="E25" s="21"/>
      <c r="F25" s="21"/>
      <c r="G25" s="21"/>
      <c r="H25" s="106"/>
      <c r="I25" s="25" t="s">
        <v>47</v>
      </c>
      <c r="J25" s="107">
        <v>-100000</v>
      </c>
      <c r="K25" s="106" t="s">
        <v>36</v>
      </c>
      <c r="M25" s="10"/>
      <c r="N25" s="10"/>
      <c r="O25" s="10"/>
      <c r="P25" s="10"/>
      <c r="Q25" s="10"/>
      <c r="R25" s="10"/>
      <c r="S25" s="10"/>
      <c r="T25" s="10"/>
      <c r="W25" s="17">
        <v>3</v>
      </c>
      <c r="X25" s="18">
        <f>IF(B40=0,0,D40+(((B40/2)^2+(C40/2)^2)^0.5)*COS((ATAN((C40/2)/(B40/2)))+RADIANS(F40)))</f>
        <v>2.9165363587957875</v>
      </c>
      <c r="Y25" s="19">
        <f>IF(B40=0,0,E40+(((B40/2)^2+(C40/2)^2)^0.5)*SIN((ATAN((C40/2)/(B40/2)))+RADIANS(F40)))</f>
        <v>7.1339692959399148</v>
      </c>
      <c r="Z25" s="17">
        <v>6</v>
      </c>
      <c r="AA25" s="18">
        <f>IF(B43=0,0,D43+(((B43/2)^2+(C43/2)^2)^0.5)*COS((ATAN((C43/2)/(B43/2)))+RADIANS(F43)))</f>
        <v>0</v>
      </c>
      <c r="AB25" s="19">
        <f>IF(B43=0,0,E43+(((B43/2)^2+(C43/2)^2)^0.5)*SIN((ATAN((C43/2)/(B43/2)))+RADIANS(F43)))</f>
        <v>0</v>
      </c>
      <c r="AC25" s="17">
        <v>9</v>
      </c>
      <c r="AD25" s="18">
        <f>IF(B46=0,0,D46+(((B46/2)^2+(C46/2)^2)^0.5)*COS((ATAN((C46/2)/(B46/2)))+RADIANS(F46)))</f>
        <v>0</v>
      </c>
      <c r="AE25" s="19">
        <f>IF(B46=0,0,E46+(((B46/2)^2+(C46/2)^2)^0.5)*SIN((ATAN((C46/2)/(B46/2)))+RADIANS(F46)))</f>
        <v>0</v>
      </c>
      <c r="AF25" s="17">
        <v>12</v>
      </c>
      <c r="AG25" s="18">
        <f>IF(B49=0,0,D49+(((B49/2)^2+(C49/2)^2)^0.5)*COS((ATAN((C49/2)/(B49/2)))+RADIANS(F49)))</f>
        <v>0</v>
      </c>
      <c r="AH25" s="19">
        <f>IF(B49=0,0,E49+(((B49/2)^2+(C49/2)^2)^0.5)*SIN((ATAN((C49/2)/(B49/2)))+RADIANS(F49)))</f>
        <v>0</v>
      </c>
      <c r="AI25" s="17">
        <v>15</v>
      </c>
      <c r="AJ25" s="18">
        <f>IF(B52=0,0,D52+(((B52/2)^2+(C52/2)^2)^0.5)*COS((ATAN((C52/2)/(B52/2)))+RADIANS(F52)))</f>
        <v>0</v>
      </c>
      <c r="AK25" s="19">
        <f>IF(B52=0,0,E52+(((B52/2)^2+(C52/2)^2)^0.5)*SIN((ATAN((C52/2)/(B52/2)))+RADIANS(F52)))</f>
        <v>0</v>
      </c>
      <c r="AL25" s="17">
        <v>18</v>
      </c>
      <c r="AM25" s="18">
        <f>IF(B55=0,0,D55+(((B55/2)^2+(C55/2)^2)^0.5)*COS((ATAN((C55/2)/(B55/2)))+RADIANS(F55)))</f>
        <v>0</v>
      </c>
      <c r="AN25" s="19">
        <f>IF(B55=0,0,E55+(((B55/2)^2+(C55/2)^2)^0.5)*SIN((ATAN((C55/2)/(B55/2)))+RADIANS(F55)))</f>
        <v>0</v>
      </c>
      <c r="AO25" s="14"/>
      <c r="AP25" s="14"/>
      <c r="AQ25" s="14"/>
      <c r="AU25" s="14"/>
      <c r="AV25" s="14"/>
      <c r="AW25" s="14"/>
      <c r="AX25" s="14"/>
      <c r="AY25" s="14"/>
      <c r="AZ25" s="14"/>
      <c r="BA25" s="14"/>
      <c r="BB25" s="14"/>
      <c r="BC25" s="14"/>
      <c r="BH25" s="14"/>
      <c r="BI25" s="14"/>
      <c r="BJ25" s="14"/>
      <c r="BK25" s="14"/>
      <c r="BT25" s="14"/>
    </row>
    <row r="26" spans="1:72" s="9" customFormat="1" ht="13.8" x14ac:dyDescent="0.3">
      <c r="A26" s="21"/>
      <c r="B26" s="21"/>
      <c r="C26" s="21"/>
      <c r="D26" s="21"/>
      <c r="E26" s="21"/>
      <c r="F26" s="21"/>
      <c r="G26" s="21"/>
      <c r="H26" s="106"/>
      <c r="I26" s="11" t="s">
        <v>37</v>
      </c>
      <c r="J26" s="108">
        <v>-5000</v>
      </c>
      <c r="K26" s="13" t="s">
        <v>38</v>
      </c>
      <c r="M26" s="10"/>
      <c r="N26" s="10"/>
      <c r="O26" s="10"/>
      <c r="P26" s="10"/>
      <c r="Q26" s="10"/>
      <c r="R26" s="10"/>
      <c r="S26" s="10"/>
      <c r="T26" s="10"/>
      <c r="W26" s="17"/>
      <c r="X26" s="22">
        <f>IF(B40=0,0,D40+(((B40/2)^2+(C40/2)^2)^0.5)*COS(PI()-(ATAN((C40/2)/(B40/2)))+RADIANS(F40)))</f>
        <v>1.8758879928582495E-2</v>
      </c>
      <c r="Y26" s="23">
        <f>IF(B40=0,0,E40+(((B40/2)^2+(C40/2)^2)^0.5)*SIN(PI()-(ATAN((C40/2)/(B40/2)))+RADIANS(F40)))</f>
        <v>6.3575121606323526</v>
      </c>
      <c r="Z26" s="17"/>
      <c r="AA26" s="22">
        <f>IF(B43=0,0,D43+(((B43/2)^2+(C43/2)^2)^0.5)*COS(PI()-(ATAN((C43/2)/(B43/2)))+RADIANS(F43)))</f>
        <v>0</v>
      </c>
      <c r="AB26" s="23">
        <f>IF(B43=0,0,E43+(((B43/2)^2+(C43/2)^2)^0.5)*SIN(PI()-(ATAN((C43/2)/(B43/2)))+RADIANS(F43)))</f>
        <v>0</v>
      </c>
      <c r="AC26" s="17"/>
      <c r="AD26" s="22">
        <f>IF(B46=0,0,D46+(((B46/2)^2+(C46/2)^2)^0.5)*COS(PI()-(ATAN((C46/2)/(B46/2)))+RADIANS(F46)))</f>
        <v>0</v>
      </c>
      <c r="AE26" s="23">
        <f>IF(B46=0,0,E46+(((B46/2)^2+(C46/2)^2)^0.5)*SIN(PI()-(ATAN((C46/2)/(B46/2)))+RADIANS(F46)))</f>
        <v>0</v>
      </c>
      <c r="AF26" s="17"/>
      <c r="AG26" s="22">
        <f>IF(B49=0,0,D49+(((B49/2)^2+(C49/2)^2)^0.5)*COS(PI()-(ATAN((C49/2)/(B49/2)))+RADIANS(F49)))</f>
        <v>0</v>
      </c>
      <c r="AH26" s="23">
        <f>IF(B49=0,0,E49+(((B49/2)^2+(C49/2)^2)^0.5)*SIN(PI()-(ATAN((C49/2)/(B49/2)))+RADIANS(F49)))</f>
        <v>0</v>
      </c>
      <c r="AI26" s="17"/>
      <c r="AJ26" s="22">
        <f>IF(B52=0,0,D52+(((B52/2)^2+(C52/2)^2)^0.5)*COS(PI()-(ATAN((C52/2)/(B52/2)))+RADIANS(F52)))</f>
        <v>0</v>
      </c>
      <c r="AK26" s="23">
        <f>IF(B52=0,0,E52+(((B52/2)^2+(C52/2)^2)^0.5)*SIN(PI()-(ATAN((C52/2)/(B52/2)))+RADIANS(F52)))</f>
        <v>0</v>
      </c>
      <c r="AL26" s="17"/>
      <c r="AM26" s="22">
        <f>IF(B55=0,0,D55+(((B55/2)^2+(C55/2)^2)^0.5)*COS(PI()-(ATAN((C55/2)/(B55/2)))+RADIANS(F55)))</f>
        <v>0</v>
      </c>
      <c r="AN26" s="23">
        <f>IF(B55=0,0,E55+(((B55/2)^2+(C55/2)^2)^0.5)*SIN(PI()-(ATAN((C55/2)/(B55/2)))+RADIANS(F55)))</f>
        <v>0</v>
      </c>
      <c r="AO26" s="14"/>
      <c r="AP26" s="14"/>
      <c r="AQ26" s="14"/>
      <c r="AR26" s="28"/>
      <c r="AS26" s="28"/>
      <c r="AT26" s="28"/>
      <c r="AU26" s="14"/>
      <c r="AV26" s="14"/>
      <c r="AW26" s="14"/>
      <c r="AX26" s="14"/>
      <c r="AY26" s="14"/>
      <c r="AZ26" s="14"/>
      <c r="BA26" s="14"/>
      <c r="BB26" s="14"/>
      <c r="BC26" s="14"/>
      <c r="BH26" s="14"/>
      <c r="BI26" s="14"/>
      <c r="BJ26" s="14"/>
      <c r="BK26" s="14"/>
      <c r="BT26" s="14"/>
    </row>
    <row r="27" spans="1:72" s="9" customFormat="1" ht="13.8" x14ac:dyDescent="0.3">
      <c r="A27" s="29"/>
      <c r="B27" s="21"/>
      <c r="C27" s="21"/>
      <c r="D27" s="21"/>
      <c r="E27" s="21"/>
      <c r="F27" s="21"/>
      <c r="G27" s="21"/>
      <c r="M27" s="10"/>
      <c r="N27" s="10"/>
      <c r="O27" s="10"/>
      <c r="P27" s="10"/>
      <c r="Q27" s="10"/>
      <c r="R27" s="10"/>
      <c r="S27" s="10"/>
      <c r="T27" s="10"/>
      <c r="W27" s="17"/>
      <c r="X27" s="22">
        <f>IF(B40=0,0,D40-(((B40/2)^2+(C40/2)^2)^0.5)*COS((ATAN((C40/2)/(B40/2)))+RADIANS(F40)))</f>
        <v>8.3463641204212458E-2</v>
      </c>
      <c r="Y27" s="23">
        <f>IF(B40=0,0,E40-(((B40/2)^2+(C40/2)^2)^0.5)*SIN((ATAN((C40/2)/(B40/2)))+RADIANS(F40)))</f>
        <v>6.1160307040600852</v>
      </c>
      <c r="Z27" s="17"/>
      <c r="AA27" s="22">
        <f>IF(B43=0,0,D43-(((B43/2)^2+(C43/2)^2)^0.5)*COS((ATAN((C43/2)/(B43/2)))+RADIANS(F43)))</f>
        <v>0</v>
      </c>
      <c r="AB27" s="23">
        <f>IF(B43=0,0,E43-(((B43/2)^2+(C43/2)^2)^0.5)*SIN((ATAN((C43/2)/(B43/2)))+RADIANS(F43)))</f>
        <v>0</v>
      </c>
      <c r="AC27" s="17"/>
      <c r="AD27" s="22">
        <f>IF(B46=0,0,D46-(((B46/2)^2+(C46/2)^2)^0.5)*COS((ATAN((C46/2)/(B46/2)))+RADIANS(F46)))</f>
        <v>0</v>
      </c>
      <c r="AE27" s="23">
        <f>IF(B46=0,0,E46-(((B46/2)^2+(C46/2)^2)^0.5)*SIN((ATAN((C46/2)/(B46/2)))+RADIANS(F46)))</f>
        <v>0</v>
      </c>
      <c r="AF27" s="17"/>
      <c r="AG27" s="22">
        <f>IF(B49=0,0,D49-(((B49/2)^2+(C49/2)^2)^0.5)*COS((ATAN((C49/2)/(B49/2)))+RADIANS(F49)))</f>
        <v>0</v>
      </c>
      <c r="AH27" s="23">
        <f>IF(B49=0,0,E49-(((B49/2)^2+(C49/2)^2)^0.5)*SIN((ATAN((C49/2)/(B49/2)))+RADIANS(F49)))</f>
        <v>0</v>
      </c>
      <c r="AI27" s="30"/>
      <c r="AJ27" s="22">
        <f>IF(B52=0,0,D52-(((B52/2)^2+(C52/2)^2)^0.5)*COS((ATAN((C52/2)/(B52/2)))+RADIANS(F52)))</f>
        <v>0</v>
      </c>
      <c r="AK27" s="23">
        <f>IF(B52=0,0,E52-(((B52/2)^2+(C52/2)^2)^0.5)*SIN((ATAN((C52/2)/(B52/2)))+RADIANS(F52)))</f>
        <v>0</v>
      </c>
      <c r="AL27" s="17"/>
      <c r="AM27" s="22">
        <f>IF(B55=0,0,D55-(((B55/2)^2+(C55/2)^2)^0.5)*COS((ATAN((C55/2)/(B55/2)))+RADIANS(F55)))</f>
        <v>0</v>
      </c>
      <c r="AN27" s="23">
        <f>IF(B55=0,0,E55-(((B55/2)^2+(C55/2)^2)^0.5)*SIN((ATAN((C55/2)/(B55/2)))+RADIANS(F55)))</f>
        <v>0</v>
      </c>
      <c r="AO27" s="14"/>
      <c r="AP27" s="14"/>
      <c r="AQ27" s="14"/>
      <c r="AR27" s="28"/>
      <c r="AS27" s="31"/>
      <c r="AW27" s="14"/>
      <c r="AX27" s="14"/>
      <c r="AY27" s="14"/>
      <c r="AZ27" s="14"/>
      <c r="BA27" s="14"/>
      <c r="BB27" s="14"/>
      <c r="BC27" s="14"/>
      <c r="BD27" s="14"/>
      <c r="BE27" s="14"/>
      <c r="BF27" s="14"/>
      <c r="BG27" s="14"/>
      <c r="BH27" s="14"/>
      <c r="BI27" s="14"/>
      <c r="BJ27" s="14"/>
      <c r="BK27" s="14"/>
      <c r="BT27" s="14"/>
    </row>
    <row r="28" spans="1:72" s="9" customFormat="1" ht="13.8" x14ac:dyDescent="0.3">
      <c r="A28" s="29"/>
      <c r="B28" s="21"/>
      <c r="C28" s="21"/>
      <c r="D28" s="21"/>
      <c r="E28" s="21"/>
      <c r="F28" s="21"/>
      <c r="G28" s="21"/>
      <c r="I28" s="53" t="s">
        <v>57</v>
      </c>
      <c r="J28" s="54">
        <v>200</v>
      </c>
      <c r="K28" s="109" t="s">
        <v>38</v>
      </c>
      <c r="M28" s="10"/>
      <c r="N28" s="10"/>
      <c r="O28" s="10"/>
      <c r="P28" s="10"/>
      <c r="Q28" s="10"/>
      <c r="R28" s="10"/>
      <c r="S28" s="10"/>
      <c r="T28" s="10"/>
      <c r="W28" s="17"/>
      <c r="X28" s="22">
        <f>IF(B40=0,0,D40-(((B40/2)^2+(C40/2)^2)^0.5)*COS(PI()-(ATAN((C40/2)/(B40/2)))+RADIANS(F40)))</f>
        <v>2.9812411200714175</v>
      </c>
      <c r="Y28" s="23">
        <f>IF(B40=0,0,E40-(((B40/2)^2+(C40/2)^2)^0.5)*SIN(PI()-(ATAN((C40/2)/(B40/2)))+RADIANS(F40)))</f>
        <v>6.8924878393676474</v>
      </c>
      <c r="Z28" s="17"/>
      <c r="AA28" s="22">
        <f>IF(B43=0,0,D43-(((B43/2)^2+(C43/2)^2)^0.5)*COS(PI()-(ATAN((C43/2)/(B43/2)))+RADIANS(F43)))</f>
        <v>0</v>
      </c>
      <c r="AB28" s="23">
        <f>IF(B43=0,0,E43-(((B43/2)^2+(C43/2)^2)^0.5)*SIN(PI()-(ATAN((C43/2)/(B43/2)))+RADIANS(F43)))</f>
        <v>0</v>
      </c>
      <c r="AC28" s="17"/>
      <c r="AD28" s="22">
        <f>IF(B46=0,0,D46-(((B46/2)^2+(C46/2)^2)^0.5)*COS(PI()-(ATAN((C46/2)/(B46/2)))+RADIANS(F46)))</f>
        <v>0</v>
      </c>
      <c r="AE28" s="23">
        <f>IF(B46=0,0,E46-(((B46/2)^2+(C46/2)^2)^0.5)*SIN(PI()-(ATAN((C46/2)/(B46/2)))+RADIANS(F46)))</f>
        <v>0</v>
      </c>
      <c r="AF28" s="17"/>
      <c r="AG28" s="22">
        <f>IF(B49=0,0,D49-(((B49/2)^2+(C49/2)^2)^0.5)*COS(PI()-(ATAN((C49/2)/(B49/2)))+RADIANS(F49)))</f>
        <v>0</v>
      </c>
      <c r="AH28" s="23">
        <f>IF(B49=0,0,E49-(((B49/2)^2+(C49/2)^2)^0.5)*SIN(PI()-(ATAN((C49/2)/(B49/2)))+RADIANS(F49)))</f>
        <v>0</v>
      </c>
      <c r="AI28" s="30"/>
      <c r="AJ28" s="22">
        <f>IF(B52=0,0,D52-(((B52/2)^2+(C52/2)^2)^0.5)*COS(PI()-(ATAN((C52/2)/(B52/2)))+RADIANS(F52)))</f>
        <v>0</v>
      </c>
      <c r="AK28" s="23">
        <f>IF(B52=0,0,E52-(((B52/2)^2+(C52/2)^2)^0.5)*SIN(PI()-(ATAN((C52/2)/(B52/2)))+RADIANS(F52)))</f>
        <v>0</v>
      </c>
      <c r="AL28" s="17"/>
      <c r="AM28" s="22">
        <f>IF(B55=0,0,D55-(((B55/2)^2+(C55/2)^2)^0.5)*COS(PI()-(ATAN((C55/2)/(B55/2)))+RADIANS(F55)))</f>
        <v>0</v>
      </c>
      <c r="AN28" s="23">
        <f>IF(B55=0,0,E55-(((B55/2)^2+(C55/2)^2)^0.5)*SIN(PI()-(ATAN((C55/2)/(B55/2)))+RADIANS(F55)))</f>
        <v>0</v>
      </c>
      <c r="AO28" s="14"/>
      <c r="AP28" s="14"/>
      <c r="AQ28" s="14"/>
      <c r="AR28" s="28"/>
      <c r="AS28" s="31"/>
      <c r="BA28" s="14"/>
      <c r="BC28" s="14"/>
      <c r="BH28" s="14"/>
      <c r="BI28" s="14"/>
      <c r="BJ28" s="14"/>
      <c r="BK28" s="14"/>
      <c r="BT28" s="14"/>
    </row>
    <row r="29" spans="1:72" s="9" customFormat="1" ht="13.8" x14ac:dyDescent="0.3">
      <c r="A29" s="29"/>
      <c r="B29" s="21"/>
      <c r="C29" s="21"/>
      <c r="D29" s="21"/>
      <c r="E29" s="21"/>
      <c r="F29" s="21"/>
      <c r="G29" s="21"/>
      <c r="H29" s="106"/>
      <c r="I29" s="61" t="s">
        <v>59</v>
      </c>
      <c r="M29" s="10"/>
      <c r="N29" s="10"/>
      <c r="O29" s="10"/>
      <c r="P29" s="10"/>
      <c r="Q29" s="10"/>
      <c r="R29" s="10"/>
      <c r="S29" s="10"/>
      <c r="T29" s="10"/>
      <c r="W29" s="17"/>
      <c r="X29" s="26">
        <f>X25</f>
        <v>2.9165363587957875</v>
      </c>
      <c r="Y29" s="27">
        <f>Y25</f>
        <v>7.1339692959399148</v>
      </c>
      <c r="Z29" s="17"/>
      <c r="AA29" s="26">
        <f>AA25</f>
        <v>0</v>
      </c>
      <c r="AB29" s="27">
        <f>AB25</f>
        <v>0</v>
      </c>
      <c r="AC29" s="17"/>
      <c r="AD29" s="26">
        <f>AD25</f>
        <v>0</v>
      </c>
      <c r="AE29" s="27">
        <f>AE25</f>
        <v>0</v>
      </c>
      <c r="AF29" s="17"/>
      <c r="AG29" s="26">
        <f>AG25</f>
        <v>0</v>
      </c>
      <c r="AH29" s="27">
        <f>AH25</f>
        <v>0</v>
      </c>
      <c r="AI29" s="30"/>
      <c r="AJ29" s="26">
        <f>AJ25</f>
        <v>0</v>
      </c>
      <c r="AK29" s="27">
        <f>AK25</f>
        <v>0</v>
      </c>
      <c r="AL29" s="17"/>
      <c r="AM29" s="26">
        <f>AM25</f>
        <v>0</v>
      </c>
      <c r="AN29" s="27">
        <f>AN25</f>
        <v>0</v>
      </c>
      <c r="AO29" s="14"/>
      <c r="AP29" s="14"/>
      <c r="AQ29" s="14"/>
      <c r="AR29" s="28"/>
      <c r="AS29" s="31"/>
      <c r="BA29" s="14"/>
      <c r="BC29" s="14"/>
      <c r="BH29" s="14"/>
      <c r="BI29" s="14"/>
      <c r="BJ29" s="14"/>
      <c r="BK29" s="14"/>
      <c r="BT29" s="14"/>
    </row>
    <row r="30" spans="1:72" s="9" customFormat="1" ht="15" x14ac:dyDescent="0.35">
      <c r="A30" s="29"/>
      <c r="B30" s="21"/>
      <c r="C30" s="21"/>
      <c r="D30" s="21"/>
      <c r="E30" s="21"/>
      <c r="F30" s="21"/>
      <c r="G30" s="21"/>
      <c r="I30" s="53" t="s">
        <v>72</v>
      </c>
      <c r="J30" s="65">
        <f>J28/B58*H58</f>
        <v>1223.7203478854183</v>
      </c>
      <c r="K30" s="71" t="s">
        <v>55</v>
      </c>
      <c r="M30" s="10"/>
      <c r="N30" s="10"/>
      <c r="O30" s="10"/>
      <c r="P30" s="10"/>
      <c r="Q30" s="10"/>
      <c r="R30" s="10"/>
      <c r="S30" s="10"/>
      <c r="T30" s="10"/>
      <c r="AO30" s="28"/>
      <c r="AR30" s="28"/>
      <c r="AS30" s="31"/>
      <c r="BA30" s="14"/>
      <c r="BC30" s="14"/>
      <c r="BH30" s="14"/>
      <c r="BI30" s="14"/>
      <c r="BJ30" s="14"/>
      <c r="BK30" s="14"/>
      <c r="BT30" s="14"/>
    </row>
    <row r="31" spans="1:72" s="9" customFormat="1" ht="15" x14ac:dyDescent="0.35">
      <c r="A31" s="29"/>
      <c r="B31" s="21"/>
      <c r="C31" s="21"/>
      <c r="D31" s="21"/>
      <c r="E31" s="21"/>
      <c r="F31" s="21"/>
      <c r="G31" s="21"/>
      <c r="I31" s="65" t="s">
        <v>75</v>
      </c>
      <c r="J31" s="65">
        <f>J28/B58*H59</f>
        <v>58.018727317833687</v>
      </c>
      <c r="K31" s="29" t="s">
        <v>55</v>
      </c>
      <c r="M31" s="10"/>
      <c r="N31" s="10"/>
      <c r="O31" s="10"/>
      <c r="P31" s="10"/>
      <c r="Q31" s="10"/>
      <c r="R31" s="10"/>
      <c r="S31" s="10"/>
      <c r="T31" s="10"/>
      <c r="W31" s="29" t="s">
        <v>26</v>
      </c>
      <c r="X31" s="29"/>
      <c r="Y31" s="29"/>
      <c r="Z31" s="29"/>
      <c r="AM31" s="28"/>
      <c r="AN31" s="28"/>
      <c r="AO31" s="28"/>
      <c r="AR31" s="28"/>
      <c r="AS31" s="31"/>
      <c r="BA31" s="14"/>
      <c r="BC31" s="14"/>
      <c r="BH31" s="14"/>
      <c r="BI31" s="14"/>
      <c r="BJ31" s="14"/>
      <c r="BK31" s="14"/>
      <c r="BT31" s="14"/>
    </row>
    <row r="32" spans="1:72" s="9" customFormat="1" ht="13.8" x14ac:dyDescent="0.3">
      <c r="A32" s="29"/>
      <c r="B32" s="21"/>
      <c r="C32" s="21"/>
      <c r="D32" s="21"/>
      <c r="E32" s="21"/>
      <c r="F32" s="21"/>
      <c r="G32" s="21"/>
      <c r="I32" s="25" t="s">
        <v>54</v>
      </c>
      <c r="J32" s="68">
        <f>J30+J31</f>
        <v>1281.739075203252</v>
      </c>
      <c r="K32" s="29" t="s">
        <v>55</v>
      </c>
      <c r="M32" s="10"/>
      <c r="N32" s="10"/>
      <c r="O32" s="10"/>
      <c r="P32" s="10"/>
      <c r="Q32" s="10"/>
      <c r="R32" s="10"/>
      <c r="S32" s="10"/>
      <c r="T32" s="10"/>
      <c r="W32" s="29"/>
      <c r="X32" s="29"/>
      <c r="Y32" s="29"/>
      <c r="Z32" s="29"/>
      <c r="AB32"/>
      <c r="AO32" s="28"/>
      <c r="AR32" s="28"/>
      <c r="BA32" s="14"/>
      <c r="BC32" s="14"/>
      <c r="BH32" s="14"/>
      <c r="BI32" s="14"/>
      <c r="BJ32" s="14"/>
      <c r="BK32" s="14"/>
      <c r="BT32" s="14"/>
    </row>
    <row r="33" spans="1:72" s="9" customFormat="1" ht="13.8" x14ac:dyDescent="0.3">
      <c r="A33" s="29"/>
      <c r="B33" s="21"/>
      <c r="C33" s="21"/>
      <c r="D33" s="21"/>
      <c r="E33" s="21"/>
      <c r="F33" s="21"/>
      <c r="G33" s="21"/>
      <c r="I33" s="106"/>
      <c r="J33" s="111" t="s">
        <v>83</v>
      </c>
      <c r="K33" s="107" t="s">
        <v>68</v>
      </c>
      <c r="M33" s="10"/>
      <c r="N33" s="10"/>
      <c r="O33" s="10"/>
      <c r="P33" s="10"/>
      <c r="Q33" s="10"/>
      <c r="R33" s="10"/>
      <c r="S33" s="10"/>
      <c r="T33" s="10"/>
      <c r="W33" s="32" t="s">
        <v>16</v>
      </c>
      <c r="X33" s="32" t="s">
        <v>27</v>
      </c>
      <c r="Y33" s="32" t="s">
        <v>28</v>
      </c>
      <c r="Z33" s="32" t="s">
        <v>29</v>
      </c>
      <c r="AE33" s="11" t="s">
        <v>117</v>
      </c>
      <c r="AF33" s="28">
        <f>PI()/2-(ATAN((2*AD61)/(X35-Z35)))/2</f>
        <v>1.5707963267948966</v>
      </c>
      <c r="AH33" s="17" t="s">
        <v>124</v>
      </c>
      <c r="AO33" s="28"/>
      <c r="AR33" s="28"/>
      <c r="BA33" s="14"/>
      <c r="BC33" s="14"/>
      <c r="BH33" s="14"/>
      <c r="BI33" s="14"/>
      <c r="BJ33" s="14"/>
      <c r="BK33" s="14"/>
      <c r="BT33" s="14"/>
    </row>
    <row r="34" spans="1:72" s="9" customFormat="1" ht="13.8" x14ac:dyDescent="0.3">
      <c r="A34" s="29"/>
      <c r="B34" s="21"/>
      <c r="C34" s="21"/>
      <c r="D34" s="21"/>
      <c r="E34" s="21"/>
      <c r="F34" s="21"/>
      <c r="G34" s="21"/>
      <c r="M34" s="10"/>
      <c r="N34" s="10"/>
      <c r="O34" s="10"/>
      <c r="P34" s="10"/>
      <c r="Q34" s="10"/>
      <c r="R34" s="10"/>
      <c r="S34" s="10"/>
      <c r="T34" s="10"/>
      <c r="W34" s="32" t="s">
        <v>119</v>
      </c>
      <c r="X34" s="32" t="s">
        <v>120</v>
      </c>
      <c r="Y34" s="32" t="s">
        <v>119</v>
      </c>
      <c r="Z34" s="32" t="s">
        <v>120</v>
      </c>
      <c r="AE34" s="11" t="s">
        <v>118</v>
      </c>
      <c r="AF34" s="28">
        <f>DEGREES(AF33)</f>
        <v>90</v>
      </c>
      <c r="AH34" s="52">
        <f>(AQ19+AQ22)/2</f>
        <v>5.0669846479699574</v>
      </c>
      <c r="AI34" s="52">
        <f>AZ41-(AH34-AY41)*TAN(AF33)</f>
        <v>-5.8229427359250232E+16</v>
      </c>
      <c r="AO34" s="28"/>
      <c r="AR34" s="28"/>
      <c r="BA34" s="14"/>
      <c r="BC34" s="14"/>
      <c r="BH34" s="14"/>
      <c r="BI34" s="14"/>
      <c r="BJ34" s="14"/>
      <c r="BK34" s="14"/>
      <c r="BT34" s="14"/>
    </row>
    <row r="35" spans="1:72" s="9" customFormat="1" ht="13.8" x14ac:dyDescent="0.3">
      <c r="A35" s="29"/>
      <c r="B35" s="29"/>
      <c r="C35" s="29"/>
      <c r="D35" s="29"/>
      <c r="E35" s="29"/>
      <c r="F35" s="29"/>
      <c r="G35" s="37" t="s">
        <v>50</v>
      </c>
      <c r="H35" s="37" t="s">
        <v>51</v>
      </c>
      <c r="I35" s="37" t="s">
        <v>42</v>
      </c>
      <c r="J35" s="30" t="s">
        <v>130</v>
      </c>
      <c r="K35" s="37" t="s">
        <v>14</v>
      </c>
      <c r="M35" s="10"/>
      <c r="N35" s="10"/>
      <c r="O35" s="10"/>
      <c r="P35" s="10"/>
      <c r="Q35" s="10"/>
      <c r="R35" s="10"/>
      <c r="S35" s="10"/>
      <c r="T35" s="10"/>
      <c r="W35" s="78">
        <f>X61/W61</f>
        <v>1.5</v>
      </c>
      <c r="X35" s="75">
        <f>Y61+Z61</f>
        <v>9.7634849156396157</v>
      </c>
      <c r="Y35" s="49">
        <f>AA61/W61</f>
        <v>3.375</v>
      </c>
      <c r="Z35" s="75">
        <f>AB61+AC61</f>
        <v>67.301090279672877</v>
      </c>
      <c r="AH35" s="49">
        <f>AY41</f>
        <v>1.5</v>
      </c>
      <c r="AI35" s="14">
        <f>AZ41-(AH35-AY41)*TAN(AF33)</f>
        <v>3.375</v>
      </c>
      <c r="AO35" s="28"/>
      <c r="AR35" s="28"/>
      <c r="BA35" s="14"/>
      <c r="BC35" s="14"/>
      <c r="BH35" s="14"/>
      <c r="BI35" s="14"/>
      <c r="BJ35" s="14"/>
      <c r="BK35" s="14"/>
      <c r="BT35" s="14"/>
    </row>
    <row r="36" spans="1:72" s="9" customFormat="1" ht="13.8" x14ac:dyDescent="0.3">
      <c r="A36" s="32" t="s">
        <v>14</v>
      </c>
      <c r="B36" s="32" t="s">
        <v>15</v>
      </c>
      <c r="C36" s="32" t="s">
        <v>16</v>
      </c>
      <c r="D36" s="32" t="s">
        <v>15</v>
      </c>
      <c r="E36" s="32" t="s">
        <v>16</v>
      </c>
      <c r="F36" s="150" t="s">
        <v>35</v>
      </c>
      <c r="G36" s="30" t="s">
        <v>43</v>
      </c>
      <c r="H36" s="30" t="s">
        <v>43</v>
      </c>
      <c r="I36" s="30" t="s">
        <v>44</v>
      </c>
      <c r="J36" s="37" t="s">
        <v>129</v>
      </c>
      <c r="K36" s="37" t="s">
        <v>52</v>
      </c>
      <c r="L36" s="34"/>
      <c r="M36" s="10"/>
      <c r="N36" s="10"/>
      <c r="O36" s="10"/>
      <c r="P36" s="10"/>
      <c r="Q36" s="10"/>
      <c r="R36" s="10"/>
      <c r="S36" s="10"/>
      <c r="T36" s="10"/>
      <c r="AH36" s="52">
        <f>AQ20</f>
        <v>-2.2204460492503131E-16</v>
      </c>
      <c r="AI36" s="52">
        <f>AZ41-(AH36-AY41)*TAN(AF33)</f>
        <v>2.4486828416428616E+16</v>
      </c>
      <c r="AQ36" s="28"/>
      <c r="AT36" s="28"/>
      <c r="BA36" s="14"/>
      <c r="BC36" s="14"/>
      <c r="BH36" s="14"/>
      <c r="BI36" s="14"/>
      <c r="BJ36" s="14"/>
      <c r="BK36" s="14"/>
      <c r="BT36" s="14"/>
    </row>
    <row r="37" spans="1:72" s="9" customFormat="1" ht="13.8" x14ac:dyDescent="0.3">
      <c r="A37" s="32" t="s">
        <v>80</v>
      </c>
      <c r="B37" s="42" t="s">
        <v>17</v>
      </c>
      <c r="C37" s="42" t="s">
        <v>17</v>
      </c>
      <c r="D37" s="42" t="s">
        <v>17</v>
      </c>
      <c r="E37" s="42" t="s">
        <v>17</v>
      </c>
      <c r="F37" s="150"/>
      <c r="G37" s="32" t="s">
        <v>45</v>
      </c>
      <c r="H37" s="32" t="s">
        <v>45</v>
      </c>
      <c r="I37" s="32" t="s">
        <v>45</v>
      </c>
      <c r="J37" s="32" t="s">
        <v>45</v>
      </c>
      <c r="K37" s="32" t="s">
        <v>53</v>
      </c>
      <c r="L37" s="34"/>
      <c r="M37" s="10"/>
      <c r="N37" s="10"/>
      <c r="O37" s="10"/>
      <c r="P37" s="10"/>
      <c r="Q37" s="10"/>
      <c r="R37" s="10"/>
      <c r="S37" s="10"/>
      <c r="T37" s="10"/>
      <c r="W37" s="35" t="s">
        <v>31</v>
      </c>
      <c r="X37" s="33">
        <f>X61/W61</f>
        <v>1.5</v>
      </c>
      <c r="Y37" s="36" t="s">
        <v>24</v>
      </c>
      <c r="AO37" s="14"/>
      <c r="AP37" s="14"/>
      <c r="AR37" s="11"/>
      <c r="BA37" s="14"/>
      <c r="BC37" s="14"/>
      <c r="BH37" s="14"/>
      <c r="BI37" s="14"/>
      <c r="BJ37" s="14"/>
      <c r="BK37" s="14"/>
      <c r="BT37" s="14"/>
    </row>
    <row r="38" spans="1:72" s="9" customFormat="1" ht="13.8" x14ac:dyDescent="0.3">
      <c r="A38" s="45" t="s">
        <v>132</v>
      </c>
      <c r="B38" s="44">
        <v>3</v>
      </c>
      <c r="C38" s="44">
        <v>0.25</v>
      </c>
      <c r="D38" s="44">
        <f>B38/2</f>
        <v>1.5</v>
      </c>
      <c r="E38" s="44">
        <f>C38/2</f>
        <v>0.125</v>
      </c>
      <c r="F38" s="45">
        <v>0</v>
      </c>
      <c r="G38" s="46">
        <f t="shared" ref="G38:G56" si="0">AP41</f>
        <v>10364.236282565962</v>
      </c>
      <c r="H38" s="47">
        <f t="shared" ref="H38:H56" si="1">AQ41</f>
        <v>0</v>
      </c>
      <c r="I38" s="47">
        <f t="shared" ref="I38:I56" si="2">AR41</f>
        <v>-975.60975609756099</v>
      </c>
      <c r="J38" s="47">
        <f>SUM(G38:I38)</f>
        <v>9388.6265264684007</v>
      </c>
      <c r="K38" s="46">
        <f t="shared" ref="K38" si="3">IF(ISERROR(J38/(C38*B38))=TRUE,0,J38/(C38*B38))</f>
        <v>12518.168701957868</v>
      </c>
      <c r="L38" s="34"/>
      <c r="M38" s="40"/>
      <c r="N38" s="40"/>
      <c r="O38" s="40"/>
      <c r="P38" s="40"/>
      <c r="Q38" s="40"/>
      <c r="R38" s="40"/>
      <c r="S38" s="40"/>
      <c r="T38" s="41"/>
      <c r="W38" s="21"/>
      <c r="X38" s="25"/>
      <c r="Y38" s="80"/>
      <c r="Z38" s="21"/>
      <c r="AF38" s="38"/>
      <c r="AG38" s="39"/>
      <c r="AI38" s="38"/>
      <c r="AJ38" s="38"/>
      <c r="AO38" s="14"/>
      <c r="AP38" s="14"/>
      <c r="AR38" s="11"/>
      <c r="BA38" s="14"/>
      <c r="BH38" s="14"/>
      <c r="BI38" s="14"/>
      <c r="BJ38" s="14"/>
      <c r="BK38" s="14"/>
      <c r="BT38" s="14"/>
    </row>
    <row r="39" spans="1:72" s="9" customFormat="1" ht="12.75" customHeight="1" x14ac:dyDescent="0.3">
      <c r="A39" s="45" t="s">
        <v>133</v>
      </c>
      <c r="B39" s="44">
        <v>0.375</v>
      </c>
      <c r="C39" s="44">
        <v>6.25</v>
      </c>
      <c r="D39" s="44">
        <f>D38</f>
        <v>1.5</v>
      </c>
      <c r="E39" s="44">
        <f>C38+C39/2</f>
        <v>3.375</v>
      </c>
      <c r="F39" s="45">
        <v>0</v>
      </c>
      <c r="G39" s="46">
        <f t="shared" si="0"/>
        <v>0</v>
      </c>
      <c r="H39" s="47">
        <f t="shared" si="1"/>
        <v>0</v>
      </c>
      <c r="I39" s="47">
        <f t="shared" si="2"/>
        <v>-3048.7804878048778</v>
      </c>
      <c r="J39" s="47">
        <f t="shared" ref="J39:J47" si="4">SUM(G39:I39)</f>
        <v>-3048.7804878048778</v>
      </c>
      <c r="K39" s="46">
        <f t="shared" ref="K39:K47" si="5">IF(ISERROR(J39/(C39*B39))=TRUE,0,J39/(C39*B39))</f>
        <v>-1300.8130081300812</v>
      </c>
      <c r="L39" s="34"/>
      <c r="M39" s="40"/>
      <c r="N39" s="40"/>
      <c r="O39" s="40"/>
      <c r="P39" s="40"/>
      <c r="Q39" s="40"/>
      <c r="R39" s="40"/>
      <c r="S39" s="40"/>
      <c r="T39" s="41"/>
      <c r="AP39" s="14" t="s">
        <v>39</v>
      </c>
      <c r="AQ39" s="14" t="s">
        <v>39</v>
      </c>
      <c r="AR39" s="14" t="s">
        <v>39</v>
      </c>
      <c r="AS39" s="14" t="s">
        <v>41</v>
      </c>
      <c r="AU39" s="9" t="s">
        <v>84</v>
      </c>
      <c r="AY39" s="9" t="s">
        <v>85</v>
      </c>
      <c r="BB39" s="9" t="s">
        <v>94</v>
      </c>
    </row>
    <row r="40" spans="1:72" s="9" customFormat="1" ht="12.75" customHeight="1" x14ac:dyDescent="0.3">
      <c r="A40" s="45" t="s">
        <v>131</v>
      </c>
      <c r="B40" s="44">
        <f>B38</f>
        <v>3</v>
      </c>
      <c r="C40" s="44">
        <v>0.25</v>
      </c>
      <c r="D40" s="44">
        <f>D38</f>
        <v>1.5</v>
      </c>
      <c r="E40" s="44">
        <f>C38+C39+C40/2</f>
        <v>6.625</v>
      </c>
      <c r="F40" s="45">
        <v>15</v>
      </c>
      <c r="G40" s="46">
        <f t="shared" si="0"/>
        <v>-10364.236282565962</v>
      </c>
      <c r="H40" s="47">
        <f t="shared" si="1"/>
        <v>0</v>
      </c>
      <c r="I40" s="47">
        <f t="shared" si="2"/>
        <v>-975.60975609756099</v>
      </c>
      <c r="J40" s="47">
        <f t="shared" si="4"/>
        <v>-11339.846038663523</v>
      </c>
      <c r="K40" s="46">
        <f t="shared" si="5"/>
        <v>-15119.794718218031</v>
      </c>
      <c r="L40" s="34"/>
      <c r="M40" s="40"/>
      <c r="N40" s="40"/>
      <c r="O40" s="40"/>
      <c r="P40" s="40"/>
      <c r="Q40" s="40"/>
      <c r="R40" s="40"/>
      <c r="S40" s="40"/>
      <c r="T40" s="41"/>
      <c r="W40" s="14" t="s">
        <v>9</v>
      </c>
      <c r="X40" s="14" t="s">
        <v>10</v>
      </c>
      <c r="Y40" s="14" t="s">
        <v>127</v>
      </c>
      <c r="Z40" s="14" t="s">
        <v>11</v>
      </c>
      <c r="AA40" s="43" t="s">
        <v>12</v>
      </c>
      <c r="AB40" s="14" t="s">
        <v>128</v>
      </c>
      <c r="AC40" s="14" t="s">
        <v>13</v>
      </c>
      <c r="AG40" s="14" t="s">
        <v>9</v>
      </c>
      <c r="AH40" s="14" t="s">
        <v>10</v>
      </c>
      <c r="AI40" s="14" t="s">
        <v>127</v>
      </c>
      <c r="AJ40" s="14" t="s">
        <v>11</v>
      </c>
      <c r="AK40" s="43" t="s">
        <v>12</v>
      </c>
      <c r="AL40" s="14" t="s">
        <v>128</v>
      </c>
      <c r="AM40" s="14" t="s">
        <v>13</v>
      </c>
      <c r="AP40" s="14" t="s">
        <v>49</v>
      </c>
      <c r="AQ40" s="14" t="s">
        <v>48</v>
      </c>
      <c r="AR40" s="14" t="s">
        <v>40</v>
      </c>
      <c r="AS40" s="14" t="s">
        <v>40</v>
      </c>
    </row>
    <row r="41" spans="1:72" s="9" customFormat="1" ht="13.8" x14ac:dyDescent="0.3">
      <c r="A41" s="45">
        <v>4</v>
      </c>
      <c r="B41" s="44"/>
      <c r="C41" s="44"/>
      <c r="D41" s="44"/>
      <c r="E41" s="44"/>
      <c r="F41" s="45"/>
      <c r="G41" s="46">
        <f t="shared" si="0"/>
        <v>0</v>
      </c>
      <c r="H41" s="47">
        <f t="shared" si="1"/>
        <v>0</v>
      </c>
      <c r="I41" s="47">
        <f t="shared" si="2"/>
        <v>0</v>
      </c>
      <c r="J41" s="47">
        <f t="shared" si="4"/>
        <v>0</v>
      </c>
      <c r="K41" s="46">
        <f t="shared" si="5"/>
        <v>0</v>
      </c>
      <c r="L41" s="34"/>
      <c r="M41" s="40"/>
      <c r="N41" s="40"/>
      <c r="O41" s="40"/>
      <c r="P41" s="40"/>
      <c r="Q41" s="40"/>
      <c r="R41" s="40"/>
      <c r="S41" s="40"/>
      <c r="T41" s="41"/>
      <c r="V41" s="14">
        <v>1</v>
      </c>
      <c r="W41" s="49">
        <f t="shared" ref="W41:W59" si="6">B38*C38</f>
        <v>0.75</v>
      </c>
      <c r="X41" s="49">
        <f t="shared" ref="X41:X59" si="7">D38*W41</f>
        <v>1.125</v>
      </c>
      <c r="Y41" s="49">
        <f t="shared" ref="Y41:Y59" si="8">D38^2*W41</f>
        <v>1.6875</v>
      </c>
      <c r="Z41" s="49">
        <f t="shared" ref="Z41:Z59" si="9">IF(F38,C38*B38/24*(C38^2*(1-COS(2*F38/57.296))+B38^2*(1+COS(2*F38/57.296))),(C38*B38^3/12))</f>
        <v>0.5625</v>
      </c>
      <c r="AA41" s="38">
        <f t="shared" ref="AA41:AA59" si="10">E38*W41</f>
        <v>9.375E-2</v>
      </c>
      <c r="AB41" s="38">
        <f t="shared" ref="AB41:AB59" si="11">E38^2*W41</f>
        <v>1.171875E-2</v>
      </c>
      <c r="AC41" s="76">
        <f t="shared" ref="AC41:AC59" si="12">IF(F38,B38*C38/24*(B38^2*(1-COS(2*F38/57.296))+C38^2*(1+COS(2*F38/57.296))),(B38*C38^3/12))</f>
        <v>3.90625E-3</v>
      </c>
      <c r="AD41" s="49">
        <f t="shared" ref="AD41:AD59" si="13">W41*ABS(D38-$W$35)*ABS(E38-$Y$35)</f>
        <v>0</v>
      </c>
      <c r="AF41" s="48">
        <v>1</v>
      </c>
      <c r="AG41" s="49">
        <f t="shared" ref="AG41:AG59" si="14">W41</f>
        <v>0.75</v>
      </c>
      <c r="AH41" s="49">
        <f t="shared" ref="AH41:AH59" si="15">(D38-$W$35)*AG41</f>
        <v>0</v>
      </c>
      <c r="AI41" s="49">
        <f t="shared" ref="AI41:AI59" si="16">(D38-$W$35)^2*AG41</f>
        <v>0</v>
      </c>
      <c r="AJ41" s="49">
        <f t="shared" ref="AJ41:AJ59" si="17">Z41</f>
        <v>0.5625</v>
      </c>
      <c r="AK41" s="38">
        <f t="shared" ref="AK41:AK59" si="18">(E38-$Y$35)*AG41</f>
        <v>-2.4375</v>
      </c>
      <c r="AL41" s="51">
        <f t="shared" ref="AL41:AL59" si="19">(E38-$Y$35)^2*AG41</f>
        <v>7.921875</v>
      </c>
      <c r="AM41" s="49">
        <f t="shared" ref="AM41:AM59" si="20">AC41</f>
        <v>3.90625E-3</v>
      </c>
      <c r="AN41" s="38">
        <f>IF(ISERROR(AK41/AG41)=TRUE,0,AK41/AG41)</f>
        <v>-3.25</v>
      </c>
      <c r="AO41" s="50">
        <f>IF(ISERROR(AH41/AG41)=TRUE,0,AH41/AG41)</f>
        <v>0</v>
      </c>
      <c r="AP41" s="48">
        <f t="shared" ref="AP41:AP59" si="21">((AN41*$J$24)/$H$58)*AG41</f>
        <v>10364.236282565962</v>
      </c>
      <c r="AQ41" s="48">
        <f t="shared" ref="AQ41:AQ59" si="22">((AO41*$J$25)/$H$59)*AG41</f>
        <v>0</v>
      </c>
      <c r="AR41" s="48">
        <f t="shared" ref="AR41:AR59" si="23">AG41/$AG$61*$J$26</f>
        <v>-975.60975609756099</v>
      </c>
      <c r="AS41" s="48">
        <f t="shared" ref="AS41" si="24">AR41+AP41</f>
        <v>9388.6265264684007</v>
      </c>
      <c r="AU41" s="74" t="str">
        <f>IF(AV41=0,"",IF(K33="Y",A38,""))</f>
        <v>LOWER</v>
      </c>
      <c r="AV41" s="73">
        <f>IF(ISERROR(AVERAGE(X13:X16)),"",AVERAGE(X13:X16))</f>
        <v>1.5</v>
      </c>
      <c r="AW41" s="73">
        <f>IF(ISERROR(AVERAGE(Y13:Y16)),"",AVERAGE(Y13:Y16))</f>
        <v>0.125</v>
      </c>
      <c r="AX41" s="30" t="s">
        <v>93</v>
      </c>
      <c r="AY41" s="38">
        <f>W35</f>
        <v>1.5</v>
      </c>
      <c r="AZ41" s="38">
        <f>Y35</f>
        <v>3.375</v>
      </c>
      <c r="BB41" s="28">
        <f t="shared" ref="BB41:BB59" si="25">AV41-$AY$41</f>
        <v>0</v>
      </c>
      <c r="BC41" s="28">
        <f t="shared" ref="BC41:BC59" si="26">AW41-$AZ$41</f>
        <v>-3.25</v>
      </c>
    </row>
    <row r="42" spans="1:72" s="9" customFormat="1" ht="13.8" x14ac:dyDescent="0.3">
      <c r="A42" s="45">
        <v>5</v>
      </c>
      <c r="B42" s="44"/>
      <c r="C42" s="44"/>
      <c r="D42" s="44"/>
      <c r="E42" s="44"/>
      <c r="F42" s="45"/>
      <c r="G42" s="46">
        <f t="shared" si="0"/>
        <v>0</v>
      </c>
      <c r="H42" s="47">
        <f t="shared" si="1"/>
        <v>0</v>
      </c>
      <c r="I42" s="47">
        <f t="shared" si="2"/>
        <v>0</v>
      </c>
      <c r="J42" s="47">
        <f t="shared" si="4"/>
        <v>0</v>
      </c>
      <c r="K42" s="46">
        <f t="shared" si="5"/>
        <v>0</v>
      </c>
      <c r="L42" s="34"/>
      <c r="M42" s="40"/>
      <c r="N42" s="40"/>
      <c r="O42" s="40"/>
      <c r="P42" s="40"/>
      <c r="Q42" s="40"/>
      <c r="R42" s="40"/>
      <c r="S42" s="40"/>
      <c r="T42" s="41"/>
      <c r="V42" s="14">
        <v>2</v>
      </c>
      <c r="W42" s="49">
        <f t="shared" si="6"/>
        <v>2.34375</v>
      </c>
      <c r="X42" s="49">
        <f t="shared" si="7"/>
        <v>3.515625</v>
      </c>
      <c r="Y42" s="49">
        <f t="shared" si="8"/>
        <v>5.2734375</v>
      </c>
      <c r="Z42" s="49">
        <f t="shared" si="9"/>
        <v>2.74658203125E-2</v>
      </c>
      <c r="AA42" s="38">
        <f t="shared" si="10"/>
        <v>7.91015625</v>
      </c>
      <c r="AB42" s="38">
        <f t="shared" si="11"/>
        <v>26.69677734375</v>
      </c>
      <c r="AC42" s="76">
        <f t="shared" si="12"/>
        <v>7.62939453125</v>
      </c>
      <c r="AD42" s="49">
        <f t="shared" si="13"/>
        <v>0</v>
      </c>
      <c r="AF42" s="48">
        <v>2</v>
      </c>
      <c r="AG42" s="49">
        <f t="shared" si="14"/>
        <v>2.34375</v>
      </c>
      <c r="AH42" s="49">
        <f t="shared" si="15"/>
        <v>0</v>
      </c>
      <c r="AI42" s="49">
        <f t="shared" si="16"/>
        <v>0</v>
      </c>
      <c r="AJ42" s="49">
        <f t="shared" si="17"/>
        <v>2.74658203125E-2</v>
      </c>
      <c r="AK42" s="38">
        <f t="shared" si="18"/>
        <v>0</v>
      </c>
      <c r="AL42" s="51">
        <f t="shared" si="19"/>
        <v>0</v>
      </c>
      <c r="AM42" s="49">
        <f t="shared" si="20"/>
        <v>7.62939453125</v>
      </c>
      <c r="AN42" s="38">
        <f t="shared" ref="AN42:AN45" si="27">IF(ISERROR(AK42/AG42)=TRUE,0,AK42/AG42)</f>
        <v>0</v>
      </c>
      <c r="AO42" s="50">
        <f t="shared" ref="AO42:AO45" si="28">IF(ISERROR(AH42/AG42)=TRUE,0,AH42/AG42)</f>
        <v>0</v>
      </c>
      <c r="AP42" s="48">
        <f t="shared" si="21"/>
        <v>0</v>
      </c>
      <c r="AQ42" s="48">
        <f t="shared" si="22"/>
        <v>0</v>
      </c>
      <c r="AR42" s="48">
        <f t="shared" si="23"/>
        <v>-3048.7804878048778</v>
      </c>
      <c r="AS42" s="48">
        <f t="shared" ref="AS42:AS45" si="29">AR42+AP42</f>
        <v>-3048.7804878048778</v>
      </c>
      <c r="AU42" s="74" t="str">
        <f>IF(AV42=0,"",IF(K33="Y",A39,""))</f>
        <v>WEB</v>
      </c>
      <c r="AV42" s="73">
        <f>IF(ISERROR(AVERAGE(X19:X22)),"",AVERAGE(X19:X22))</f>
        <v>1.5</v>
      </c>
      <c r="AW42" s="73">
        <f>IF(ISERROR(AVERAGE(Y19:Y22)),"",AVERAGE(Y19:Y22))</f>
        <v>3.375</v>
      </c>
      <c r="BB42" s="28">
        <f t="shared" si="25"/>
        <v>0</v>
      </c>
      <c r="BC42" s="28">
        <f t="shared" si="26"/>
        <v>0</v>
      </c>
    </row>
    <row r="43" spans="1:72" s="9" customFormat="1" ht="13.8" x14ac:dyDescent="0.3">
      <c r="A43" s="45">
        <v>6</v>
      </c>
      <c r="B43" s="44"/>
      <c r="C43" s="44"/>
      <c r="D43" s="44"/>
      <c r="E43" s="44"/>
      <c r="F43" s="45"/>
      <c r="G43" s="46">
        <f t="shared" si="0"/>
        <v>0</v>
      </c>
      <c r="H43" s="47">
        <f t="shared" si="1"/>
        <v>0</v>
      </c>
      <c r="I43" s="47">
        <f t="shared" si="2"/>
        <v>0</v>
      </c>
      <c r="J43" s="47">
        <f t="shared" si="4"/>
        <v>0</v>
      </c>
      <c r="K43" s="46">
        <f t="shared" si="5"/>
        <v>0</v>
      </c>
      <c r="L43" s="34"/>
      <c r="M43" s="40"/>
      <c r="N43" s="40"/>
      <c r="O43" s="40"/>
      <c r="P43" s="40"/>
      <c r="Q43" s="40"/>
      <c r="R43" s="40"/>
      <c r="S43" s="40"/>
      <c r="T43" s="41"/>
      <c r="V43" s="14">
        <v>3</v>
      </c>
      <c r="W43" s="49">
        <f t="shared" si="6"/>
        <v>0.75</v>
      </c>
      <c r="X43" s="49">
        <f t="shared" si="7"/>
        <v>1.125</v>
      </c>
      <c r="Y43" s="49">
        <f t="shared" si="8"/>
        <v>1.6875</v>
      </c>
      <c r="Z43" s="49">
        <f t="shared" si="9"/>
        <v>0.52508159532711618</v>
      </c>
      <c r="AA43" s="38">
        <f t="shared" si="10"/>
        <v>4.96875</v>
      </c>
      <c r="AB43" s="38">
        <f t="shared" si="11"/>
        <v>32.91796875</v>
      </c>
      <c r="AC43" s="76">
        <f t="shared" si="12"/>
        <v>4.1324654672883862E-2</v>
      </c>
      <c r="AD43" s="49">
        <f t="shared" si="13"/>
        <v>0</v>
      </c>
      <c r="AF43" s="48">
        <v>3</v>
      </c>
      <c r="AG43" s="49">
        <f t="shared" si="14"/>
        <v>0.75</v>
      </c>
      <c r="AH43" s="49">
        <f t="shared" si="15"/>
        <v>0</v>
      </c>
      <c r="AI43" s="49">
        <f t="shared" si="16"/>
        <v>0</v>
      </c>
      <c r="AJ43" s="49">
        <f t="shared" si="17"/>
        <v>0.52508159532711618</v>
      </c>
      <c r="AK43" s="38">
        <f t="shared" si="18"/>
        <v>2.4375</v>
      </c>
      <c r="AL43" s="51">
        <f t="shared" si="19"/>
        <v>7.921875</v>
      </c>
      <c r="AM43" s="49">
        <f t="shared" si="20"/>
        <v>4.1324654672883862E-2</v>
      </c>
      <c r="AN43" s="38">
        <f t="shared" si="27"/>
        <v>3.25</v>
      </c>
      <c r="AO43" s="50">
        <f t="shared" si="28"/>
        <v>0</v>
      </c>
      <c r="AP43" s="48">
        <f t="shared" si="21"/>
        <v>-10364.236282565962</v>
      </c>
      <c r="AQ43" s="48">
        <f t="shared" si="22"/>
        <v>0</v>
      </c>
      <c r="AR43" s="48">
        <f t="shared" si="23"/>
        <v>-975.60975609756099</v>
      </c>
      <c r="AS43" s="48">
        <f t="shared" si="29"/>
        <v>-11339.846038663523</v>
      </c>
      <c r="AU43" s="74" t="str">
        <f>IF(AV43=0,"",IF(K33="Y",A40,""))</f>
        <v>UPPER</v>
      </c>
      <c r="AV43" s="73">
        <f>IF(ISERROR(AVERAGE(X25:X28)),"",AVERAGE(X25:X28))</f>
        <v>1.5</v>
      </c>
      <c r="AW43" s="73">
        <f>IF(ISERROR(AVERAGE(Y25:Y28)),"",AVERAGE(Y25:Y28))</f>
        <v>6.625</v>
      </c>
      <c r="BB43" s="28">
        <f t="shared" si="25"/>
        <v>0</v>
      </c>
      <c r="BC43" s="28">
        <f t="shared" si="26"/>
        <v>3.25</v>
      </c>
    </row>
    <row r="44" spans="1:72" s="9" customFormat="1" ht="13.8" x14ac:dyDescent="0.3">
      <c r="A44" s="45">
        <v>7</v>
      </c>
      <c r="B44" s="44"/>
      <c r="C44" s="44"/>
      <c r="D44" s="44"/>
      <c r="E44" s="44"/>
      <c r="F44" s="45"/>
      <c r="G44" s="46">
        <f t="shared" si="0"/>
        <v>0</v>
      </c>
      <c r="H44" s="47">
        <f t="shared" si="1"/>
        <v>0</v>
      </c>
      <c r="I44" s="47">
        <f t="shared" si="2"/>
        <v>0</v>
      </c>
      <c r="J44" s="47">
        <f t="shared" si="4"/>
        <v>0</v>
      </c>
      <c r="K44" s="46">
        <f t="shared" si="5"/>
        <v>0</v>
      </c>
      <c r="L44" s="34"/>
      <c r="M44" s="40"/>
      <c r="N44" s="40"/>
      <c r="O44" s="40"/>
      <c r="P44" s="40"/>
      <c r="Q44" s="40"/>
      <c r="R44" s="40"/>
      <c r="S44" s="40"/>
      <c r="T44" s="41"/>
      <c r="V44" s="14">
        <v>4</v>
      </c>
      <c r="W44" s="49">
        <f t="shared" si="6"/>
        <v>0</v>
      </c>
      <c r="X44" s="49">
        <f t="shared" si="7"/>
        <v>0</v>
      </c>
      <c r="Y44" s="49">
        <f t="shared" si="8"/>
        <v>0</v>
      </c>
      <c r="Z44" s="49">
        <f t="shared" si="9"/>
        <v>0</v>
      </c>
      <c r="AA44" s="38">
        <f t="shared" si="10"/>
        <v>0</v>
      </c>
      <c r="AB44" s="38">
        <f t="shared" si="11"/>
        <v>0</v>
      </c>
      <c r="AC44" s="76">
        <f t="shared" si="12"/>
        <v>0</v>
      </c>
      <c r="AD44" s="49">
        <f t="shared" si="13"/>
        <v>0</v>
      </c>
      <c r="AF44" s="48">
        <v>4</v>
      </c>
      <c r="AG44" s="49">
        <f t="shared" si="14"/>
        <v>0</v>
      </c>
      <c r="AH44" s="49">
        <f t="shared" si="15"/>
        <v>0</v>
      </c>
      <c r="AI44" s="49">
        <f t="shared" si="16"/>
        <v>0</v>
      </c>
      <c r="AJ44" s="49">
        <f t="shared" si="17"/>
        <v>0</v>
      </c>
      <c r="AK44" s="38">
        <f t="shared" si="18"/>
        <v>0</v>
      </c>
      <c r="AL44" s="51">
        <f t="shared" si="19"/>
        <v>0</v>
      </c>
      <c r="AM44" s="49">
        <f t="shared" si="20"/>
        <v>0</v>
      </c>
      <c r="AN44" s="38">
        <f t="shared" si="27"/>
        <v>0</v>
      </c>
      <c r="AO44" s="50">
        <f t="shared" si="28"/>
        <v>0</v>
      </c>
      <c r="AP44" s="48">
        <f t="shared" si="21"/>
        <v>0</v>
      </c>
      <c r="AQ44" s="48">
        <f t="shared" si="22"/>
        <v>0</v>
      </c>
      <c r="AR44" s="48">
        <f t="shared" si="23"/>
        <v>0</v>
      </c>
      <c r="AS44" s="48">
        <f t="shared" si="29"/>
        <v>0</v>
      </c>
      <c r="AU44" s="74" t="str">
        <f>IF(AV44=0,"",IF(K33="Y",A41,""))</f>
        <v/>
      </c>
      <c r="AV44" s="73">
        <f>IF(ISERROR(AVERAGE(AA13:AA16)),"",AVERAGE(AA13:AA16))</f>
        <v>0</v>
      </c>
      <c r="AW44" s="73">
        <f>IF(ISERROR(AVERAGE(AB13:AB16)),"",AVERAGE(AB13:AB16))</f>
        <v>0</v>
      </c>
      <c r="AY44" s="17" t="s">
        <v>123</v>
      </c>
      <c r="BB44" s="28">
        <f t="shared" si="25"/>
        <v>-1.5</v>
      </c>
      <c r="BC44" s="28">
        <f t="shared" si="26"/>
        <v>-3.375</v>
      </c>
    </row>
    <row r="45" spans="1:72" s="9" customFormat="1" ht="13.8" x14ac:dyDescent="0.3">
      <c r="A45" s="45">
        <v>8</v>
      </c>
      <c r="B45" s="44"/>
      <c r="C45" s="44"/>
      <c r="D45" s="44"/>
      <c r="E45" s="44"/>
      <c r="F45" s="45"/>
      <c r="G45" s="46">
        <f t="shared" si="0"/>
        <v>0</v>
      </c>
      <c r="H45" s="47">
        <f t="shared" si="1"/>
        <v>0</v>
      </c>
      <c r="I45" s="47">
        <f t="shared" si="2"/>
        <v>0</v>
      </c>
      <c r="J45" s="47">
        <f t="shared" si="4"/>
        <v>0</v>
      </c>
      <c r="K45" s="46">
        <f t="shared" si="5"/>
        <v>0</v>
      </c>
      <c r="L45" s="34"/>
      <c r="M45" s="40"/>
      <c r="N45" s="40"/>
      <c r="O45" s="40"/>
      <c r="P45" s="40"/>
      <c r="Q45" s="40"/>
      <c r="R45" s="40"/>
      <c r="S45" s="40"/>
      <c r="T45" s="41"/>
      <c r="V45" s="14">
        <v>5</v>
      </c>
      <c r="W45" s="49">
        <f t="shared" si="6"/>
        <v>0</v>
      </c>
      <c r="X45" s="49">
        <f t="shared" si="7"/>
        <v>0</v>
      </c>
      <c r="Y45" s="49">
        <f t="shared" si="8"/>
        <v>0</v>
      </c>
      <c r="Z45" s="49">
        <f t="shared" si="9"/>
        <v>0</v>
      </c>
      <c r="AA45" s="38">
        <f t="shared" si="10"/>
        <v>0</v>
      </c>
      <c r="AB45" s="38">
        <f t="shared" si="11"/>
        <v>0</v>
      </c>
      <c r="AC45" s="76">
        <f t="shared" si="12"/>
        <v>0</v>
      </c>
      <c r="AD45" s="49">
        <f t="shared" si="13"/>
        <v>0</v>
      </c>
      <c r="AF45" s="48">
        <v>5</v>
      </c>
      <c r="AG45" s="49">
        <f t="shared" si="14"/>
        <v>0</v>
      </c>
      <c r="AH45" s="49">
        <f t="shared" si="15"/>
        <v>0</v>
      </c>
      <c r="AI45" s="49">
        <f t="shared" si="16"/>
        <v>0</v>
      </c>
      <c r="AJ45" s="49">
        <f t="shared" si="17"/>
        <v>0</v>
      </c>
      <c r="AK45" s="38">
        <f t="shared" si="18"/>
        <v>0</v>
      </c>
      <c r="AL45" s="51">
        <f t="shared" si="19"/>
        <v>0</v>
      </c>
      <c r="AM45" s="49">
        <f t="shared" si="20"/>
        <v>0</v>
      </c>
      <c r="AN45" s="38">
        <f t="shared" si="27"/>
        <v>0</v>
      </c>
      <c r="AO45" s="50">
        <f t="shared" si="28"/>
        <v>0</v>
      </c>
      <c r="AP45" s="48">
        <f t="shared" si="21"/>
        <v>0</v>
      </c>
      <c r="AQ45" s="48">
        <f t="shared" si="22"/>
        <v>0</v>
      </c>
      <c r="AR45" s="48">
        <f t="shared" si="23"/>
        <v>0</v>
      </c>
      <c r="AS45" s="48">
        <f t="shared" si="29"/>
        <v>0</v>
      </c>
      <c r="AU45" s="74" t="str">
        <f>IF(AV45=0,"",IF(K33="Y",A42,""))</f>
        <v/>
      </c>
      <c r="AV45" s="73">
        <f>IF(ISERROR(AVERAGE(AA19:AA22)),"",AVERAGE(AA19:AA22))</f>
        <v>0</v>
      </c>
      <c r="AW45" s="73">
        <f>IF(ISERROR(AVERAGE(AB19:AB22)),"",AVERAGE(AB19:AB22))</f>
        <v>0</v>
      </c>
      <c r="AY45" s="38">
        <f>AY41</f>
        <v>1.5</v>
      </c>
      <c r="AZ45" s="9">
        <f>AV21</f>
        <v>7.6339692959399148</v>
      </c>
      <c r="BB45" s="28">
        <f t="shared" si="25"/>
        <v>-1.5</v>
      </c>
      <c r="BC45" s="28">
        <f t="shared" si="26"/>
        <v>-3.375</v>
      </c>
    </row>
    <row r="46" spans="1:72" s="9" customFormat="1" ht="13.8" x14ac:dyDescent="0.3">
      <c r="A46" s="45">
        <v>9</v>
      </c>
      <c r="B46" s="44"/>
      <c r="C46" s="44"/>
      <c r="D46" s="44"/>
      <c r="E46" s="44"/>
      <c r="F46" s="45"/>
      <c r="G46" s="46">
        <f t="shared" si="0"/>
        <v>0</v>
      </c>
      <c r="H46" s="47">
        <f t="shared" si="1"/>
        <v>0</v>
      </c>
      <c r="I46" s="47">
        <f t="shared" si="2"/>
        <v>0</v>
      </c>
      <c r="J46" s="47">
        <f t="shared" si="4"/>
        <v>0</v>
      </c>
      <c r="K46" s="46">
        <f t="shared" si="5"/>
        <v>0</v>
      </c>
      <c r="L46" s="34"/>
      <c r="M46" s="40"/>
      <c r="N46" s="40"/>
      <c r="O46" s="40"/>
      <c r="P46" s="40"/>
      <c r="Q46" s="40"/>
      <c r="R46" s="40"/>
      <c r="S46" s="40"/>
      <c r="T46" s="41"/>
      <c r="V46" s="14">
        <v>6</v>
      </c>
      <c r="W46" s="49">
        <f t="shared" si="6"/>
        <v>0</v>
      </c>
      <c r="X46" s="49">
        <f t="shared" si="7"/>
        <v>0</v>
      </c>
      <c r="Y46" s="49">
        <f t="shared" si="8"/>
        <v>0</v>
      </c>
      <c r="Z46" s="49">
        <f t="shared" si="9"/>
        <v>0</v>
      </c>
      <c r="AA46" s="38">
        <f t="shared" si="10"/>
        <v>0</v>
      </c>
      <c r="AB46" s="38">
        <f t="shared" si="11"/>
        <v>0</v>
      </c>
      <c r="AC46" s="76">
        <f t="shared" si="12"/>
        <v>0</v>
      </c>
      <c r="AD46" s="49">
        <f t="shared" si="13"/>
        <v>0</v>
      </c>
      <c r="AF46" s="48">
        <v>6</v>
      </c>
      <c r="AG46" s="49">
        <f t="shared" si="14"/>
        <v>0</v>
      </c>
      <c r="AH46" s="49">
        <f t="shared" si="15"/>
        <v>0</v>
      </c>
      <c r="AI46" s="49">
        <f t="shared" si="16"/>
        <v>0</v>
      </c>
      <c r="AJ46" s="49">
        <f t="shared" si="17"/>
        <v>0</v>
      </c>
      <c r="AK46" s="38">
        <f t="shared" si="18"/>
        <v>0</v>
      </c>
      <c r="AL46" s="51">
        <f t="shared" si="19"/>
        <v>0</v>
      </c>
      <c r="AM46" s="49">
        <f t="shared" si="20"/>
        <v>0</v>
      </c>
      <c r="AN46" s="38">
        <f t="shared" ref="AN46:AN59" si="30">IF(ISERROR(AK46/AG46)=TRUE,0,AK46/AG46)</f>
        <v>0</v>
      </c>
      <c r="AO46" s="50">
        <f t="shared" ref="AO46:AO59" si="31">IF(ISERROR(AH46/AG46)=TRUE,0,AH46/AG46)</f>
        <v>0</v>
      </c>
      <c r="AP46" s="48">
        <f t="shared" si="21"/>
        <v>0</v>
      </c>
      <c r="AQ46" s="48">
        <f t="shared" si="22"/>
        <v>0</v>
      </c>
      <c r="AR46" s="48">
        <f t="shared" si="23"/>
        <v>0</v>
      </c>
      <c r="AS46" s="48">
        <f t="shared" ref="AS46:AS59" si="32">AR46+AP46</f>
        <v>0</v>
      </c>
      <c r="AU46" s="74" t="str">
        <f>IF(AV46=0,"",IF(K33="Y",A43,""))</f>
        <v/>
      </c>
      <c r="AV46" s="73">
        <f>IF(ISERROR(AVERAGE(AA25:AA28)),"",AVERAGE(AA25:AA28))</f>
        <v>0</v>
      </c>
      <c r="AW46" s="73">
        <f>IF(ISERROR(AVERAGE(AB25:AB28)),"",AVERAGE(AB25:AB28))</f>
        <v>0</v>
      </c>
      <c r="AY46" s="38">
        <f>AY41</f>
        <v>1.5</v>
      </c>
      <c r="AZ46" s="9">
        <f>AV22</f>
        <v>-0.50000000000000022</v>
      </c>
      <c r="BB46" s="28">
        <f t="shared" si="25"/>
        <v>-1.5</v>
      </c>
      <c r="BC46" s="28">
        <f t="shared" si="26"/>
        <v>-3.375</v>
      </c>
    </row>
    <row r="47" spans="1:72" s="9" customFormat="1" ht="13.8" x14ac:dyDescent="0.3">
      <c r="A47" s="45">
        <v>10</v>
      </c>
      <c r="B47" s="44"/>
      <c r="C47" s="44"/>
      <c r="D47" s="44"/>
      <c r="E47" s="44"/>
      <c r="F47" s="45"/>
      <c r="G47" s="46">
        <f t="shared" si="0"/>
        <v>0</v>
      </c>
      <c r="H47" s="47">
        <f t="shared" si="1"/>
        <v>0</v>
      </c>
      <c r="I47" s="47">
        <f t="shared" si="2"/>
        <v>0</v>
      </c>
      <c r="J47" s="47">
        <f t="shared" si="4"/>
        <v>0</v>
      </c>
      <c r="K47" s="46">
        <f t="shared" si="5"/>
        <v>0</v>
      </c>
      <c r="L47" s="34"/>
      <c r="M47" s="40"/>
      <c r="N47" s="40"/>
      <c r="O47" s="40"/>
      <c r="P47" s="40"/>
      <c r="Q47" s="40"/>
      <c r="R47" s="40"/>
      <c r="S47" s="40"/>
      <c r="T47" s="41"/>
      <c r="V47" s="14">
        <v>7</v>
      </c>
      <c r="W47" s="49">
        <f t="shared" si="6"/>
        <v>0</v>
      </c>
      <c r="X47" s="49">
        <f t="shared" si="7"/>
        <v>0</v>
      </c>
      <c r="Y47" s="49">
        <f t="shared" si="8"/>
        <v>0</v>
      </c>
      <c r="Z47" s="49">
        <f t="shared" si="9"/>
        <v>0</v>
      </c>
      <c r="AA47" s="38">
        <f t="shared" si="10"/>
        <v>0</v>
      </c>
      <c r="AB47" s="38">
        <f t="shared" si="11"/>
        <v>0</v>
      </c>
      <c r="AC47" s="76">
        <f t="shared" si="12"/>
        <v>0</v>
      </c>
      <c r="AD47" s="49">
        <f t="shared" si="13"/>
        <v>0</v>
      </c>
      <c r="AF47" s="48">
        <v>7</v>
      </c>
      <c r="AG47" s="49">
        <f t="shared" si="14"/>
        <v>0</v>
      </c>
      <c r="AH47" s="49">
        <f t="shared" si="15"/>
        <v>0</v>
      </c>
      <c r="AI47" s="49">
        <f t="shared" si="16"/>
        <v>0</v>
      </c>
      <c r="AJ47" s="49">
        <f t="shared" si="17"/>
        <v>0</v>
      </c>
      <c r="AK47" s="38">
        <f t="shared" si="18"/>
        <v>0</v>
      </c>
      <c r="AL47" s="51">
        <f t="shared" si="19"/>
        <v>0</v>
      </c>
      <c r="AM47" s="49">
        <f t="shared" si="20"/>
        <v>0</v>
      </c>
      <c r="AN47" s="38">
        <f t="shared" si="30"/>
        <v>0</v>
      </c>
      <c r="AO47" s="50">
        <f t="shared" si="31"/>
        <v>0</v>
      </c>
      <c r="AP47" s="48">
        <f t="shared" si="21"/>
        <v>0</v>
      </c>
      <c r="AQ47" s="48">
        <f t="shared" si="22"/>
        <v>0</v>
      </c>
      <c r="AR47" s="48">
        <f t="shared" si="23"/>
        <v>0</v>
      </c>
      <c r="AS47" s="48">
        <f t="shared" si="32"/>
        <v>0</v>
      </c>
      <c r="AU47" s="74" t="str">
        <f>IF(AV47=0,"",IF(K33="Y",A44,""))</f>
        <v/>
      </c>
      <c r="AV47" s="73">
        <f>IF(ISERROR(AVERAGE(AD13:AD16)),"",AVERAGE(AD13:AD16))</f>
        <v>0</v>
      </c>
      <c r="AW47" s="73">
        <f>IF(ISERROR(AVERAGE(AE13:AE16)),"",AVERAGE(AE13:AE16))</f>
        <v>0</v>
      </c>
      <c r="BB47" s="28">
        <f t="shared" si="25"/>
        <v>-1.5</v>
      </c>
      <c r="BC47" s="28">
        <f t="shared" si="26"/>
        <v>-3.375</v>
      </c>
    </row>
    <row r="48" spans="1:72" s="9" customFormat="1" ht="13.8" x14ac:dyDescent="0.3">
      <c r="A48" s="45">
        <v>11</v>
      </c>
      <c r="B48" s="44"/>
      <c r="C48" s="44"/>
      <c r="D48" s="44"/>
      <c r="E48" s="44"/>
      <c r="F48" s="45"/>
      <c r="G48" s="46">
        <f t="shared" si="0"/>
        <v>0</v>
      </c>
      <c r="H48" s="47">
        <f t="shared" si="1"/>
        <v>0</v>
      </c>
      <c r="I48" s="47">
        <f t="shared" si="2"/>
        <v>0</v>
      </c>
      <c r="J48" s="47">
        <f t="shared" ref="J48:J56" si="33">SUM(G48:I48)</f>
        <v>0</v>
      </c>
      <c r="K48" s="46">
        <f t="shared" ref="K48:K56" si="34">IF(ISERROR(J48/(C48*B48))=TRUE,0,J48/(C48*B48))</f>
        <v>0</v>
      </c>
      <c r="L48" s="34"/>
      <c r="M48" s="40"/>
      <c r="N48" s="40"/>
      <c r="O48" s="40"/>
      <c r="P48" s="40"/>
      <c r="Q48" s="40"/>
      <c r="R48" s="40"/>
      <c r="S48" s="40"/>
      <c r="T48" s="41"/>
      <c r="V48" s="14">
        <v>8</v>
      </c>
      <c r="W48" s="49">
        <f t="shared" si="6"/>
        <v>0</v>
      </c>
      <c r="X48" s="49">
        <f t="shared" si="7"/>
        <v>0</v>
      </c>
      <c r="Y48" s="49">
        <f t="shared" si="8"/>
        <v>0</v>
      </c>
      <c r="Z48" s="49">
        <f t="shared" si="9"/>
        <v>0</v>
      </c>
      <c r="AA48" s="38">
        <f t="shared" si="10"/>
        <v>0</v>
      </c>
      <c r="AB48" s="38">
        <f t="shared" si="11"/>
        <v>0</v>
      </c>
      <c r="AC48" s="76">
        <f t="shared" si="12"/>
        <v>0</v>
      </c>
      <c r="AD48" s="49">
        <f t="shared" si="13"/>
        <v>0</v>
      </c>
      <c r="AF48" s="48">
        <v>8</v>
      </c>
      <c r="AG48" s="49">
        <f t="shared" si="14"/>
        <v>0</v>
      </c>
      <c r="AH48" s="49">
        <f t="shared" si="15"/>
        <v>0</v>
      </c>
      <c r="AI48" s="49">
        <f t="shared" si="16"/>
        <v>0</v>
      </c>
      <c r="AJ48" s="49">
        <f t="shared" si="17"/>
        <v>0</v>
      </c>
      <c r="AK48" s="38">
        <f t="shared" si="18"/>
        <v>0</v>
      </c>
      <c r="AL48" s="51">
        <f t="shared" si="19"/>
        <v>0</v>
      </c>
      <c r="AM48" s="49">
        <f t="shared" si="20"/>
        <v>0</v>
      </c>
      <c r="AN48" s="38">
        <f t="shared" si="30"/>
        <v>0</v>
      </c>
      <c r="AO48" s="50">
        <f t="shared" si="31"/>
        <v>0</v>
      </c>
      <c r="AP48" s="48">
        <f t="shared" si="21"/>
        <v>0</v>
      </c>
      <c r="AQ48" s="48">
        <f t="shared" si="22"/>
        <v>0</v>
      </c>
      <c r="AR48" s="48">
        <f t="shared" si="23"/>
        <v>0</v>
      </c>
      <c r="AS48" s="48">
        <f t="shared" si="32"/>
        <v>0</v>
      </c>
      <c r="AU48" s="74" t="str">
        <f>IF(AV48=0,"",IF(K33="Y",A45,""))</f>
        <v/>
      </c>
      <c r="AV48" s="73">
        <f>IF(ISERROR(AVERAGE(AD19:AD22)),"",AVERAGE(AD19:AD22))</f>
        <v>0</v>
      </c>
      <c r="AW48" s="73">
        <f>IF(ISERROR(AVERAGE(AE19:AE22)),"",AVERAGE(AE19:AE22))</f>
        <v>0</v>
      </c>
      <c r="AY48" s="38">
        <f>AU21</f>
        <v>7.6339692959399148</v>
      </c>
      <c r="AZ48" s="38">
        <f>AZ41</f>
        <v>3.375</v>
      </c>
      <c r="BB48" s="28">
        <f t="shared" si="25"/>
        <v>-1.5</v>
      </c>
      <c r="BC48" s="28">
        <f t="shared" si="26"/>
        <v>-3.375</v>
      </c>
    </row>
    <row r="49" spans="1:55" s="9" customFormat="1" ht="13.8" x14ac:dyDescent="0.3">
      <c r="A49" s="45">
        <v>12</v>
      </c>
      <c r="B49" s="44"/>
      <c r="C49" s="44"/>
      <c r="D49" s="44"/>
      <c r="E49" s="44"/>
      <c r="F49" s="45"/>
      <c r="G49" s="46">
        <f t="shared" si="0"/>
        <v>0</v>
      </c>
      <c r="H49" s="47">
        <f t="shared" si="1"/>
        <v>0</v>
      </c>
      <c r="I49" s="47">
        <f t="shared" si="2"/>
        <v>0</v>
      </c>
      <c r="J49" s="47">
        <f t="shared" si="33"/>
        <v>0</v>
      </c>
      <c r="K49" s="46">
        <f t="shared" si="34"/>
        <v>0</v>
      </c>
      <c r="L49" s="34"/>
      <c r="M49" s="40"/>
      <c r="N49" s="40"/>
      <c r="O49" s="40"/>
      <c r="P49" s="40"/>
      <c r="Q49" s="40"/>
      <c r="R49" s="40"/>
      <c r="S49" s="40"/>
      <c r="T49" s="41"/>
      <c r="V49" s="14">
        <v>9</v>
      </c>
      <c r="W49" s="49">
        <f t="shared" si="6"/>
        <v>0</v>
      </c>
      <c r="X49" s="49">
        <f t="shared" si="7"/>
        <v>0</v>
      </c>
      <c r="Y49" s="49">
        <f t="shared" si="8"/>
        <v>0</v>
      </c>
      <c r="Z49" s="49">
        <f t="shared" si="9"/>
        <v>0</v>
      </c>
      <c r="AA49" s="38">
        <f t="shared" si="10"/>
        <v>0</v>
      </c>
      <c r="AB49" s="38">
        <f t="shared" si="11"/>
        <v>0</v>
      </c>
      <c r="AC49" s="76">
        <f t="shared" si="12"/>
        <v>0</v>
      </c>
      <c r="AD49" s="49">
        <f t="shared" si="13"/>
        <v>0</v>
      </c>
      <c r="AF49" s="48">
        <v>9</v>
      </c>
      <c r="AG49" s="49">
        <f t="shared" si="14"/>
        <v>0</v>
      </c>
      <c r="AH49" s="49">
        <f t="shared" si="15"/>
        <v>0</v>
      </c>
      <c r="AI49" s="49">
        <f t="shared" si="16"/>
        <v>0</v>
      </c>
      <c r="AJ49" s="49">
        <f t="shared" si="17"/>
        <v>0</v>
      </c>
      <c r="AK49" s="38">
        <f t="shared" si="18"/>
        <v>0</v>
      </c>
      <c r="AL49" s="51">
        <f t="shared" si="19"/>
        <v>0</v>
      </c>
      <c r="AM49" s="49">
        <f t="shared" si="20"/>
        <v>0</v>
      </c>
      <c r="AN49" s="38">
        <f t="shared" si="30"/>
        <v>0</v>
      </c>
      <c r="AO49" s="50">
        <f t="shared" si="31"/>
        <v>0</v>
      </c>
      <c r="AP49" s="48">
        <f t="shared" si="21"/>
        <v>0</v>
      </c>
      <c r="AQ49" s="48">
        <f t="shared" si="22"/>
        <v>0</v>
      </c>
      <c r="AR49" s="48">
        <f t="shared" si="23"/>
        <v>0</v>
      </c>
      <c r="AS49" s="48">
        <f t="shared" si="32"/>
        <v>0</v>
      </c>
      <c r="AU49" s="74" t="str">
        <f>IF(AV49=0,"",IF(K33="Y",A46,""))</f>
        <v/>
      </c>
      <c r="AV49" s="73">
        <f>IF(ISERROR(AVERAGE(AD25:AD28)),"",AVERAGE(AD25:AD28))</f>
        <v>0</v>
      </c>
      <c r="AW49" s="73">
        <f>IF(ISERROR(AVERAGE(AE25:AE28)),"",AVERAGE(AE25:AE28))</f>
        <v>0</v>
      </c>
      <c r="AY49" s="38">
        <f>AU22</f>
        <v>-0.50000000000000022</v>
      </c>
      <c r="AZ49" s="38">
        <f>AZ41</f>
        <v>3.375</v>
      </c>
      <c r="BB49" s="28">
        <f t="shared" si="25"/>
        <v>-1.5</v>
      </c>
      <c r="BC49" s="28">
        <f t="shared" si="26"/>
        <v>-3.375</v>
      </c>
    </row>
    <row r="50" spans="1:55" s="9" customFormat="1" ht="13.8" x14ac:dyDescent="0.3">
      <c r="A50" s="45">
        <v>13</v>
      </c>
      <c r="B50" s="44"/>
      <c r="C50" s="44"/>
      <c r="D50" s="44"/>
      <c r="E50" s="44"/>
      <c r="F50" s="45"/>
      <c r="G50" s="46">
        <f t="shared" si="0"/>
        <v>0</v>
      </c>
      <c r="H50" s="47">
        <f t="shared" si="1"/>
        <v>0</v>
      </c>
      <c r="I50" s="47">
        <f t="shared" si="2"/>
        <v>0</v>
      </c>
      <c r="J50" s="47">
        <f t="shared" si="33"/>
        <v>0</v>
      </c>
      <c r="K50" s="46">
        <f t="shared" si="34"/>
        <v>0</v>
      </c>
      <c r="L50" s="34"/>
      <c r="M50" s="40"/>
      <c r="N50" s="40"/>
      <c r="O50" s="40"/>
      <c r="P50" s="40"/>
      <c r="Q50" s="40"/>
      <c r="R50" s="40"/>
      <c r="S50" s="40"/>
      <c r="T50" s="41"/>
      <c r="V50" s="14">
        <v>10</v>
      </c>
      <c r="W50" s="49">
        <f t="shared" si="6"/>
        <v>0</v>
      </c>
      <c r="X50" s="49">
        <f t="shared" si="7"/>
        <v>0</v>
      </c>
      <c r="Y50" s="49">
        <f t="shared" si="8"/>
        <v>0</v>
      </c>
      <c r="Z50" s="49">
        <f t="shared" si="9"/>
        <v>0</v>
      </c>
      <c r="AA50" s="38">
        <f t="shared" si="10"/>
        <v>0</v>
      </c>
      <c r="AB50" s="38">
        <f t="shared" si="11"/>
        <v>0</v>
      </c>
      <c r="AC50" s="76">
        <f t="shared" si="12"/>
        <v>0</v>
      </c>
      <c r="AD50" s="49">
        <f t="shared" si="13"/>
        <v>0</v>
      </c>
      <c r="AF50" s="48">
        <v>10</v>
      </c>
      <c r="AG50" s="49">
        <f t="shared" si="14"/>
        <v>0</v>
      </c>
      <c r="AH50" s="49">
        <f t="shared" si="15"/>
        <v>0</v>
      </c>
      <c r="AI50" s="49">
        <f t="shared" si="16"/>
        <v>0</v>
      </c>
      <c r="AJ50" s="49">
        <f t="shared" si="17"/>
        <v>0</v>
      </c>
      <c r="AK50" s="38">
        <f t="shared" si="18"/>
        <v>0</v>
      </c>
      <c r="AL50" s="51">
        <f t="shared" si="19"/>
        <v>0</v>
      </c>
      <c r="AM50" s="49">
        <f t="shared" si="20"/>
        <v>0</v>
      </c>
      <c r="AN50" s="38">
        <f t="shared" si="30"/>
        <v>0</v>
      </c>
      <c r="AO50" s="50">
        <f t="shared" si="31"/>
        <v>0</v>
      </c>
      <c r="AP50" s="48">
        <f t="shared" si="21"/>
        <v>0</v>
      </c>
      <c r="AQ50" s="48">
        <f t="shared" si="22"/>
        <v>0</v>
      </c>
      <c r="AR50" s="48">
        <f t="shared" si="23"/>
        <v>0</v>
      </c>
      <c r="AS50" s="48">
        <f t="shared" si="32"/>
        <v>0</v>
      </c>
      <c r="AU50" s="74" t="str">
        <f>IF(AV50=0,"",IF(K33="Y",A47,""))</f>
        <v/>
      </c>
      <c r="AV50" s="73">
        <f>IF(ISERROR(AVERAGE(AG13:AG16)),"",AVERAGE(AG13:AG16))</f>
        <v>0</v>
      </c>
      <c r="AW50" s="73">
        <f>IF(ISERROR(AVERAGE(AH13:AH16)),"",AVERAGE(AH13:AH16))</f>
        <v>0</v>
      </c>
      <c r="BB50" s="28">
        <f t="shared" si="25"/>
        <v>-1.5</v>
      </c>
      <c r="BC50" s="28">
        <f t="shared" si="26"/>
        <v>-3.375</v>
      </c>
    </row>
    <row r="51" spans="1:55" s="9" customFormat="1" ht="13.8" x14ac:dyDescent="0.3">
      <c r="A51" s="45">
        <v>14</v>
      </c>
      <c r="B51" s="44"/>
      <c r="C51" s="44"/>
      <c r="D51" s="44"/>
      <c r="E51" s="44"/>
      <c r="F51" s="45"/>
      <c r="G51" s="46">
        <f t="shared" si="0"/>
        <v>0</v>
      </c>
      <c r="H51" s="47">
        <f t="shared" si="1"/>
        <v>0</v>
      </c>
      <c r="I51" s="47">
        <f t="shared" si="2"/>
        <v>0</v>
      </c>
      <c r="J51" s="47">
        <f t="shared" si="33"/>
        <v>0</v>
      </c>
      <c r="K51" s="46">
        <f t="shared" si="34"/>
        <v>0</v>
      </c>
      <c r="L51" s="34"/>
      <c r="M51" s="40"/>
      <c r="N51" s="40"/>
      <c r="O51" s="40"/>
      <c r="P51" s="40"/>
      <c r="Q51" s="40"/>
      <c r="R51" s="40"/>
      <c r="S51" s="40"/>
      <c r="T51" s="41"/>
      <c r="V51" s="14">
        <v>11</v>
      </c>
      <c r="W51" s="49">
        <f t="shared" si="6"/>
        <v>0</v>
      </c>
      <c r="X51" s="49">
        <f t="shared" si="7"/>
        <v>0</v>
      </c>
      <c r="Y51" s="49">
        <f t="shared" si="8"/>
        <v>0</v>
      </c>
      <c r="Z51" s="49">
        <f t="shared" si="9"/>
        <v>0</v>
      </c>
      <c r="AA51" s="38">
        <f t="shared" si="10"/>
        <v>0</v>
      </c>
      <c r="AB51" s="38">
        <f t="shared" si="11"/>
        <v>0</v>
      </c>
      <c r="AC51" s="76">
        <f t="shared" si="12"/>
        <v>0</v>
      </c>
      <c r="AD51" s="49">
        <f t="shared" si="13"/>
        <v>0</v>
      </c>
      <c r="AF51" s="48">
        <v>11</v>
      </c>
      <c r="AG51" s="49">
        <f t="shared" si="14"/>
        <v>0</v>
      </c>
      <c r="AH51" s="49">
        <f t="shared" si="15"/>
        <v>0</v>
      </c>
      <c r="AI51" s="49">
        <f t="shared" si="16"/>
        <v>0</v>
      </c>
      <c r="AJ51" s="49">
        <f t="shared" si="17"/>
        <v>0</v>
      </c>
      <c r="AK51" s="38">
        <f t="shared" si="18"/>
        <v>0</v>
      </c>
      <c r="AL51" s="51">
        <f t="shared" si="19"/>
        <v>0</v>
      </c>
      <c r="AM51" s="49">
        <f t="shared" si="20"/>
        <v>0</v>
      </c>
      <c r="AN51" s="38">
        <f t="shared" si="30"/>
        <v>0</v>
      </c>
      <c r="AO51" s="50">
        <f t="shared" si="31"/>
        <v>0</v>
      </c>
      <c r="AP51" s="48">
        <f t="shared" si="21"/>
        <v>0</v>
      </c>
      <c r="AQ51" s="48">
        <f t="shared" si="22"/>
        <v>0</v>
      </c>
      <c r="AR51" s="48">
        <f t="shared" si="23"/>
        <v>0</v>
      </c>
      <c r="AS51" s="48">
        <f t="shared" si="32"/>
        <v>0</v>
      </c>
      <c r="AU51" s="74" t="str">
        <f>IF(AV51=0,"",IF(K33="Y",A48,""))</f>
        <v/>
      </c>
      <c r="AV51" s="73">
        <f>IF(ISERROR(AVERAGE(AG19:AG22)),"",AVERAGE(AG19:AG22))</f>
        <v>0</v>
      </c>
      <c r="AW51" s="73">
        <f>IF(ISERROR(AVERAGE(AH19:AH22)),"",AVERAGE(AH19:AH22))</f>
        <v>0</v>
      </c>
      <c r="BB51" s="28">
        <f t="shared" si="25"/>
        <v>-1.5</v>
      </c>
      <c r="BC51" s="28">
        <f t="shared" si="26"/>
        <v>-3.375</v>
      </c>
    </row>
    <row r="52" spans="1:55" s="9" customFormat="1" ht="13.8" x14ac:dyDescent="0.3">
      <c r="A52" s="45">
        <v>15</v>
      </c>
      <c r="B52" s="44"/>
      <c r="C52" s="44"/>
      <c r="D52" s="44"/>
      <c r="E52" s="44"/>
      <c r="F52" s="45"/>
      <c r="G52" s="46">
        <f t="shared" si="0"/>
        <v>0</v>
      </c>
      <c r="H52" s="47">
        <f t="shared" si="1"/>
        <v>0</v>
      </c>
      <c r="I52" s="47">
        <f t="shared" si="2"/>
        <v>0</v>
      </c>
      <c r="J52" s="47">
        <f t="shared" si="33"/>
        <v>0</v>
      </c>
      <c r="K52" s="46">
        <f t="shared" si="34"/>
        <v>0</v>
      </c>
      <c r="L52" s="34"/>
      <c r="M52" s="40"/>
      <c r="N52" s="40"/>
      <c r="O52" s="40"/>
      <c r="P52" s="40"/>
      <c r="Q52" s="40"/>
      <c r="R52" s="40"/>
      <c r="S52" s="40"/>
      <c r="T52" s="41"/>
      <c r="V52" s="14">
        <v>12</v>
      </c>
      <c r="W52" s="49">
        <f t="shared" si="6"/>
        <v>0</v>
      </c>
      <c r="X52" s="49">
        <f t="shared" si="7"/>
        <v>0</v>
      </c>
      <c r="Y52" s="49">
        <f t="shared" si="8"/>
        <v>0</v>
      </c>
      <c r="Z52" s="49">
        <f t="shared" si="9"/>
        <v>0</v>
      </c>
      <c r="AA52" s="38">
        <f t="shared" si="10"/>
        <v>0</v>
      </c>
      <c r="AB52" s="38">
        <f t="shared" si="11"/>
        <v>0</v>
      </c>
      <c r="AC52" s="76">
        <f t="shared" si="12"/>
        <v>0</v>
      </c>
      <c r="AD52" s="49">
        <f t="shared" si="13"/>
        <v>0</v>
      </c>
      <c r="AF52" s="48">
        <v>12</v>
      </c>
      <c r="AG52" s="49">
        <f t="shared" si="14"/>
        <v>0</v>
      </c>
      <c r="AH52" s="49">
        <f t="shared" si="15"/>
        <v>0</v>
      </c>
      <c r="AI52" s="49">
        <f t="shared" si="16"/>
        <v>0</v>
      </c>
      <c r="AJ52" s="49">
        <f t="shared" si="17"/>
        <v>0</v>
      </c>
      <c r="AK52" s="38">
        <f t="shared" si="18"/>
        <v>0</v>
      </c>
      <c r="AL52" s="51">
        <f t="shared" si="19"/>
        <v>0</v>
      </c>
      <c r="AM52" s="49">
        <f t="shared" si="20"/>
        <v>0</v>
      </c>
      <c r="AN52" s="38">
        <f t="shared" si="30"/>
        <v>0</v>
      </c>
      <c r="AO52" s="50">
        <f t="shared" si="31"/>
        <v>0</v>
      </c>
      <c r="AP52" s="48">
        <f t="shared" si="21"/>
        <v>0</v>
      </c>
      <c r="AQ52" s="48">
        <f t="shared" si="22"/>
        <v>0</v>
      </c>
      <c r="AR52" s="48">
        <f t="shared" si="23"/>
        <v>0</v>
      </c>
      <c r="AS52" s="48">
        <f t="shared" si="32"/>
        <v>0</v>
      </c>
      <c r="AU52" s="74" t="str">
        <f>IF(AV52=0,"",IF(K33="Y",A49,""))</f>
        <v/>
      </c>
      <c r="AV52" s="73">
        <f>IF(ISERROR(AVERAGE(AG25:AG28)),"",AVERAGE(AG25:AG28))</f>
        <v>0</v>
      </c>
      <c r="AW52" s="73">
        <f>IF(ISERROR(AVERAGE(AH25:AH28)),"",AVERAGE(AH25:AH28))</f>
        <v>0</v>
      </c>
      <c r="BB52" s="28">
        <f t="shared" si="25"/>
        <v>-1.5</v>
      </c>
      <c r="BC52" s="28">
        <f t="shared" si="26"/>
        <v>-3.375</v>
      </c>
    </row>
    <row r="53" spans="1:55" s="9" customFormat="1" ht="13.8" x14ac:dyDescent="0.3">
      <c r="A53" s="45">
        <v>16</v>
      </c>
      <c r="B53" s="44"/>
      <c r="C53" s="44"/>
      <c r="D53" s="44"/>
      <c r="E53" s="44"/>
      <c r="F53" s="45"/>
      <c r="G53" s="46">
        <f t="shared" si="0"/>
        <v>0</v>
      </c>
      <c r="H53" s="47">
        <f t="shared" si="1"/>
        <v>0</v>
      </c>
      <c r="I53" s="47">
        <f t="shared" si="2"/>
        <v>0</v>
      </c>
      <c r="J53" s="47">
        <f t="shared" si="33"/>
        <v>0</v>
      </c>
      <c r="K53" s="46">
        <f t="shared" si="34"/>
        <v>0</v>
      </c>
      <c r="L53" s="34"/>
      <c r="M53" s="40"/>
      <c r="N53" s="40"/>
      <c r="O53" s="40"/>
      <c r="P53" s="40"/>
      <c r="Q53" s="40"/>
      <c r="R53" s="40"/>
      <c r="S53" s="40"/>
      <c r="T53" s="41"/>
      <c r="V53" s="14">
        <v>13</v>
      </c>
      <c r="W53" s="49">
        <f t="shared" si="6"/>
        <v>0</v>
      </c>
      <c r="X53" s="49">
        <f t="shared" si="7"/>
        <v>0</v>
      </c>
      <c r="Y53" s="49">
        <f t="shared" si="8"/>
        <v>0</v>
      </c>
      <c r="Z53" s="49">
        <f t="shared" si="9"/>
        <v>0</v>
      </c>
      <c r="AA53" s="38">
        <f t="shared" si="10"/>
        <v>0</v>
      </c>
      <c r="AB53" s="38">
        <f t="shared" si="11"/>
        <v>0</v>
      </c>
      <c r="AC53" s="76">
        <f t="shared" si="12"/>
        <v>0</v>
      </c>
      <c r="AD53" s="49">
        <f t="shared" si="13"/>
        <v>0</v>
      </c>
      <c r="AF53" s="48">
        <v>13</v>
      </c>
      <c r="AG53" s="49">
        <f t="shared" si="14"/>
        <v>0</v>
      </c>
      <c r="AH53" s="49">
        <f t="shared" si="15"/>
        <v>0</v>
      </c>
      <c r="AI53" s="49">
        <f t="shared" si="16"/>
        <v>0</v>
      </c>
      <c r="AJ53" s="49">
        <f t="shared" si="17"/>
        <v>0</v>
      </c>
      <c r="AK53" s="38">
        <f t="shared" si="18"/>
        <v>0</v>
      </c>
      <c r="AL53" s="51">
        <f t="shared" si="19"/>
        <v>0</v>
      </c>
      <c r="AM53" s="49">
        <f t="shared" si="20"/>
        <v>0</v>
      </c>
      <c r="AN53" s="38">
        <f t="shared" si="30"/>
        <v>0</v>
      </c>
      <c r="AO53" s="50">
        <f t="shared" si="31"/>
        <v>0</v>
      </c>
      <c r="AP53" s="48">
        <f t="shared" si="21"/>
        <v>0</v>
      </c>
      <c r="AQ53" s="48">
        <f t="shared" si="22"/>
        <v>0</v>
      </c>
      <c r="AR53" s="48">
        <f t="shared" si="23"/>
        <v>0</v>
      </c>
      <c r="AS53" s="48">
        <f t="shared" si="32"/>
        <v>0</v>
      </c>
      <c r="AU53" s="74" t="str">
        <f>IF(AV53=0,"",IF(K33="Y",A50,""))</f>
        <v/>
      </c>
      <c r="AV53" s="73">
        <f>IF(ISERROR(AVERAGE(AJ13:AJ16)),"",AVERAGE(AJ13:AJ16))</f>
        <v>0</v>
      </c>
      <c r="AW53" s="73">
        <f>IF(ISERROR(AVERAGE(AK13:AK16)),"",AVERAGE(AK13:AK16))</f>
        <v>0</v>
      </c>
      <c r="BB53" s="28">
        <f t="shared" si="25"/>
        <v>-1.5</v>
      </c>
      <c r="BC53" s="28">
        <f t="shared" si="26"/>
        <v>-3.375</v>
      </c>
    </row>
    <row r="54" spans="1:55" s="9" customFormat="1" ht="13.8" x14ac:dyDescent="0.3">
      <c r="A54" s="45">
        <v>17</v>
      </c>
      <c r="B54" s="44"/>
      <c r="C54" s="44"/>
      <c r="D54" s="44"/>
      <c r="E54" s="44"/>
      <c r="F54" s="45"/>
      <c r="G54" s="46">
        <f t="shared" si="0"/>
        <v>0</v>
      </c>
      <c r="H54" s="47">
        <f t="shared" si="1"/>
        <v>0</v>
      </c>
      <c r="I54" s="47">
        <f t="shared" si="2"/>
        <v>0</v>
      </c>
      <c r="J54" s="47">
        <f t="shared" si="33"/>
        <v>0</v>
      </c>
      <c r="K54" s="46">
        <f t="shared" si="34"/>
        <v>0</v>
      </c>
      <c r="L54" s="34"/>
      <c r="M54" s="40"/>
      <c r="N54" s="40"/>
      <c r="O54" s="40"/>
      <c r="P54" s="40"/>
      <c r="Q54" s="40"/>
      <c r="R54" s="40"/>
      <c r="S54" s="40"/>
      <c r="T54" s="41"/>
      <c r="V54" s="14">
        <v>14</v>
      </c>
      <c r="W54" s="49">
        <f t="shared" si="6"/>
        <v>0</v>
      </c>
      <c r="X54" s="49">
        <f t="shared" si="7"/>
        <v>0</v>
      </c>
      <c r="Y54" s="49">
        <f t="shared" si="8"/>
        <v>0</v>
      </c>
      <c r="Z54" s="49">
        <f t="shared" si="9"/>
        <v>0</v>
      </c>
      <c r="AA54" s="38">
        <f t="shared" si="10"/>
        <v>0</v>
      </c>
      <c r="AB54" s="38">
        <f t="shared" si="11"/>
        <v>0</v>
      </c>
      <c r="AC54" s="76">
        <f t="shared" si="12"/>
        <v>0</v>
      </c>
      <c r="AD54" s="49">
        <f t="shared" si="13"/>
        <v>0</v>
      </c>
      <c r="AF54" s="48">
        <v>14</v>
      </c>
      <c r="AG54" s="49">
        <f t="shared" si="14"/>
        <v>0</v>
      </c>
      <c r="AH54" s="49">
        <f t="shared" si="15"/>
        <v>0</v>
      </c>
      <c r="AI54" s="49">
        <f t="shared" si="16"/>
        <v>0</v>
      </c>
      <c r="AJ54" s="49">
        <f t="shared" si="17"/>
        <v>0</v>
      </c>
      <c r="AK54" s="38">
        <f t="shared" si="18"/>
        <v>0</v>
      </c>
      <c r="AL54" s="51">
        <f t="shared" si="19"/>
        <v>0</v>
      </c>
      <c r="AM54" s="49">
        <f t="shared" si="20"/>
        <v>0</v>
      </c>
      <c r="AN54" s="38">
        <f t="shared" si="30"/>
        <v>0</v>
      </c>
      <c r="AO54" s="50">
        <f t="shared" si="31"/>
        <v>0</v>
      </c>
      <c r="AP54" s="48">
        <f t="shared" si="21"/>
        <v>0</v>
      </c>
      <c r="AQ54" s="48">
        <f t="shared" si="22"/>
        <v>0</v>
      </c>
      <c r="AR54" s="48">
        <f t="shared" si="23"/>
        <v>0</v>
      </c>
      <c r="AS54" s="48">
        <f t="shared" si="32"/>
        <v>0</v>
      </c>
      <c r="AU54" s="74" t="str">
        <f>IF(AV54=0,"",IF(K33="Y",A51,""))</f>
        <v/>
      </c>
      <c r="AV54" s="73">
        <f>IF(ISERROR(AVERAGE(AJ19:AJ22)),"",AVERAGE(AJ19:AJ22))</f>
        <v>0</v>
      </c>
      <c r="AW54" s="73">
        <f>IF(ISERROR(AVERAGE(AK19:AK22)),"",AVERAGE(AK19:AK22))</f>
        <v>0</v>
      </c>
      <c r="BB54" s="28">
        <f t="shared" si="25"/>
        <v>-1.5</v>
      </c>
      <c r="BC54" s="28">
        <f t="shared" si="26"/>
        <v>-3.375</v>
      </c>
    </row>
    <row r="55" spans="1:55" s="9" customFormat="1" ht="13.8" x14ac:dyDescent="0.3">
      <c r="A55" s="45">
        <v>18</v>
      </c>
      <c r="B55" s="44"/>
      <c r="C55" s="44"/>
      <c r="D55" s="44"/>
      <c r="E55" s="44"/>
      <c r="F55" s="45"/>
      <c r="G55" s="46">
        <f t="shared" si="0"/>
        <v>0</v>
      </c>
      <c r="H55" s="47">
        <f t="shared" si="1"/>
        <v>0</v>
      </c>
      <c r="I55" s="47">
        <f t="shared" si="2"/>
        <v>0</v>
      </c>
      <c r="J55" s="47">
        <f t="shared" si="33"/>
        <v>0</v>
      </c>
      <c r="K55" s="46">
        <f t="shared" si="34"/>
        <v>0</v>
      </c>
      <c r="L55" s="34"/>
      <c r="M55" s="40"/>
      <c r="N55" s="40"/>
      <c r="O55" s="40"/>
      <c r="P55" s="40"/>
      <c r="Q55" s="40"/>
      <c r="R55" s="40"/>
      <c r="S55" s="40"/>
      <c r="T55" s="41"/>
      <c r="V55" s="14">
        <v>15</v>
      </c>
      <c r="W55" s="49">
        <f t="shared" si="6"/>
        <v>0</v>
      </c>
      <c r="X55" s="49">
        <f t="shared" si="7"/>
        <v>0</v>
      </c>
      <c r="Y55" s="49">
        <f t="shared" si="8"/>
        <v>0</v>
      </c>
      <c r="Z55" s="49">
        <f t="shared" si="9"/>
        <v>0</v>
      </c>
      <c r="AA55" s="38">
        <f t="shared" si="10"/>
        <v>0</v>
      </c>
      <c r="AB55" s="38">
        <f t="shared" si="11"/>
        <v>0</v>
      </c>
      <c r="AC55" s="76">
        <f t="shared" si="12"/>
        <v>0</v>
      </c>
      <c r="AD55" s="49">
        <f t="shared" si="13"/>
        <v>0</v>
      </c>
      <c r="AF55" s="48">
        <v>15</v>
      </c>
      <c r="AG55" s="49">
        <f t="shared" si="14"/>
        <v>0</v>
      </c>
      <c r="AH55" s="49">
        <f t="shared" si="15"/>
        <v>0</v>
      </c>
      <c r="AI55" s="49">
        <f t="shared" si="16"/>
        <v>0</v>
      </c>
      <c r="AJ55" s="49">
        <f t="shared" si="17"/>
        <v>0</v>
      </c>
      <c r="AK55" s="38">
        <f t="shared" si="18"/>
        <v>0</v>
      </c>
      <c r="AL55" s="51">
        <f t="shared" si="19"/>
        <v>0</v>
      </c>
      <c r="AM55" s="49">
        <f t="shared" si="20"/>
        <v>0</v>
      </c>
      <c r="AN55" s="38">
        <f t="shared" si="30"/>
        <v>0</v>
      </c>
      <c r="AO55" s="50">
        <f t="shared" si="31"/>
        <v>0</v>
      </c>
      <c r="AP55" s="48">
        <f t="shared" si="21"/>
        <v>0</v>
      </c>
      <c r="AQ55" s="48">
        <f t="shared" si="22"/>
        <v>0</v>
      </c>
      <c r="AR55" s="48">
        <f t="shared" si="23"/>
        <v>0</v>
      </c>
      <c r="AS55" s="48">
        <f t="shared" si="32"/>
        <v>0</v>
      </c>
      <c r="AU55" s="74" t="str">
        <f>IF(AV55=0,"",IF(K33="Y",A52,""))</f>
        <v/>
      </c>
      <c r="AV55" s="73">
        <f>IF(ISERROR(AVERAGE(AJ25:AJ28)),"",AVERAGE(AJ25:AJ28))</f>
        <v>0</v>
      </c>
      <c r="AW55" s="73">
        <f>IF(ISERROR(AVERAGE(AK25:AK28)),"",AVERAGE(AK25:AK28))</f>
        <v>0</v>
      </c>
      <c r="BB55" s="28">
        <f t="shared" si="25"/>
        <v>-1.5</v>
      </c>
      <c r="BC55" s="28">
        <f t="shared" si="26"/>
        <v>-3.375</v>
      </c>
    </row>
    <row r="56" spans="1:55" s="9" customFormat="1" ht="13.8" x14ac:dyDescent="0.3">
      <c r="A56" s="45">
        <v>19</v>
      </c>
      <c r="B56" s="44"/>
      <c r="C56" s="44"/>
      <c r="D56" s="44"/>
      <c r="E56" s="44"/>
      <c r="F56" s="45"/>
      <c r="G56" s="46">
        <f t="shared" si="0"/>
        <v>0</v>
      </c>
      <c r="H56" s="47">
        <f t="shared" si="1"/>
        <v>0</v>
      </c>
      <c r="I56" s="47">
        <f t="shared" si="2"/>
        <v>0</v>
      </c>
      <c r="J56" s="47">
        <f t="shared" si="33"/>
        <v>0</v>
      </c>
      <c r="K56" s="46">
        <f t="shared" si="34"/>
        <v>0</v>
      </c>
      <c r="L56" s="34"/>
      <c r="M56" s="40"/>
      <c r="N56" s="40"/>
      <c r="O56" s="40"/>
      <c r="P56" s="40"/>
      <c r="Q56" s="40"/>
      <c r="R56" s="40"/>
      <c r="S56" s="40"/>
      <c r="T56" s="41"/>
      <c r="V56" s="14">
        <v>16</v>
      </c>
      <c r="W56" s="49">
        <f t="shared" si="6"/>
        <v>0</v>
      </c>
      <c r="X56" s="49">
        <f t="shared" si="7"/>
        <v>0</v>
      </c>
      <c r="Y56" s="49">
        <f t="shared" si="8"/>
        <v>0</v>
      </c>
      <c r="Z56" s="49">
        <f t="shared" si="9"/>
        <v>0</v>
      </c>
      <c r="AA56" s="38">
        <f t="shared" si="10"/>
        <v>0</v>
      </c>
      <c r="AB56" s="38">
        <f t="shared" si="11"/>
        <v>0</v>
      </c>
      <c r="AC56" s="76">
        <f t="shared" si="12"/>
        <v>0</v>
      </c>
      <c r="AD56" s="49">
        <f t="shared" si="13"/>
        <v>0</v>
      </c>
      <c r="AF56" s="48">
        <v>16</v>
      </c>
      <c r="AG56" s="49">
        <f t="shared" si="14"/>
        <v>0</v>
      </c>
      <c r="AH56" s="49">
        <f t="shared" si="15"/>
        <v>0</v>
      </c>
      <c r="AI56" s="49">
        <f t="shared" si="16"/>
        <v>0</v>
      </c>
      <c r="AJ56" s="49">
        <f t="shared" si="17"/>
        <v>0</v>
      </c>
      <c r="AK56" s="38">
        <f t="shared" si="18"/>
        <v>0</v>
      </c>
      <c r="AL56" s="51">
        <f t="shared" si="19"/>
        <v>0</v>
      </c>
      <c r="AM56" s="49">
        <f t="shared" si="20"/>
        <v>0</v>
      </c>
      <c r="AN56" s="38">
        <f t="shared" si="30"/>
        <v>0</v>
      </c>
      <c r="AO56" s="50">
        <f t="shared" si="31"/>
        <v>0</v>
      </c>
      <c r="AP56" s="48">
        <f t="shared" si="21"/>
        <v>0</v>
      </c>
      <c r="AQ56" s="48">
        <f t="shared" si="22"/>
        <v>0</v>
      </c>
      <c r="AR56" s="48">
        <f t="shared" si="23"/>
        <v>0</v>
      </c>
      <c r="AS56" s="48">
        <f t="shared" si="32"/>
        <v>0</v>
      </c>
      <c r="AU56" s="74" t="str">
        <f>IF(AV56=0,"",IF(K33="Y",A53,""))</f>
        <v/>
      </c>
      <c r="AV56" s="73">
        <f>IF(ISERROR(AVERAGE(AM13:AM16)),"",AVERAGE(AM13:AM16))</f>
        <v>0</v>
      </c>
      <c r="AW56" s="73">
        <f>IF(ISERROR(AVERAGE(AN13:AN16)),"",AVERAGE(AN13:AN16))</f>
        <v>0</v>
      </c>
      <c r="BB56" s="28">
        <f t="shared" si="25"/>
        <v>-1.5</v>
      </c>
      <c r="BC56" s="28">
        <f t="shared" si="26"/>
        <v>-3.375</v>
      </c>
    </row>
    <row r="57" spans="1:55" s="9" customFormat="1" ht="13.8" x14ac:dyDescent="0.3">
      <c r="A57" s="61" t="s">
        <v>60</v>
      </c>
      <c r="G57" s="61" t="s">
        <v>61</v>
      </c>
      <c r="K57" s="21"/>
      <c r="L57" s="34"/>
      <c r="M57" s="40"/>
      <c r="N57" s="40"/>
      <c r="O57" s="40"/>
      <c r="P57" s="40"/>
      <c r="Q57" s="40"/>
      <c r="R57" s="40"/>
      <c r="S57" s="40"/>
      <c r="T57" s="41"/>
      <c r="V57" s="14">
        <v>17</v>
      </c>
      <c r="W57" s="49">
        <f t="shared" si="6"/>
        <v>0</v>
      </c>
      <c r="X57" s="49">
        <f t="shared" si="7"/>
        <v>0</v>
      </c>
      <c r="Y57" s="49">
        <f t="shared" si="8"/>
        <v>0</v>
      </c>
      <c r="Z57" s="49">
        <f t="shared" si="9"/>
        <v>0</v>
      </c>
      <c r="AA57" s="38">
        <f t="shared" si="10"/>
        <v>0</v>
      </c>
      <c r="AB57" s="38">
        <f t="shared" si="11"/>
        <v>0</v>
      </c>
      <c r="AC57" s="76">
        <f t="shared" si="12"/>
        <v>0</v>
      </c>
      <c r="AD57" s="49">
        <f t="shared" si="13"/>
        <v>0</v>
      </c>
      <c r="AF57" s="48">
        <v>17</v>
      </c>
      <c r="AG57" s="49">
        <f t="shared" si="14"/>
        <v>0</v>
      </c>
      <c r="AH57" s="49">
        <f t="shared" si="15"/>
        <v>0</v>
      </c>
      <c r="AI57" s="49">
        <f t="shared" si="16"/>
        <v>0</v>
      </c>
      <c r="AJ57" s="49">
        <f t="shared" si="17"/>
        <v>0</v>
      </c>
      <c r="AK57" s="38">
        <f t="shared" si="18"/>
        <v>0</v>
      </c>
      <c r="AL57" s="51">
        <f t="shared" si="19"/>
        <v>0</v>
      </c>
      <c r="AM57" s="49">
        <f t="shared" si="20"/>
        <v>0</v>
      </c>
      <c r="AN57" s="38">
        <f t="shared" si="30"/>
        <v>0</v>
      </c>
      <c r="AO57" s="50">
        <f t="shared" si="31"/>
        <v>0</v>
      </c>
      <c r="AP57" s="48">
        <f t="shared" si="21"/>
        <v>0</v>
      </c>
      <c r="AQ57" s="48">
        <f t="shared" si="22"/>
        <v>0</v>
      </c>
      <c r="AR57" s="48">
        <f t="shared" si="23"/>
        <v>0</v>
      </c>
      <c r="AS57" s="48">
        <f t="shared" si="32"/>
        <v>0</v>
      </c>
      <c r="AU57" s="74" t="str">
        <f>IF(AV57=0,"",IF(K33="Y",A54,""))</f>
        <v/>
      </c>
      <c r="AV57" s="73">
        <f>IF(ISERROR(AVERAGE(AM19:AM22)),"",AVERAGE(AM19:AM22))</f>
        <v>0</v>
      </c>
      <c r="AW57" s="73">
        <f>IF(ISERROR(AVERAGE(AN19:AN22)),"",AVERAGE(AN19:AN22))</f>
        <v>0</v>
      </c>
      <c r="BB57" s="28">
        <f t="shared" si="25"/>
        <v>-1.5</v>
      </c>
      <c r="BC57" s="28">
        <f t="shared" si="26"/>
        <v>-3.375</v>
      </c>
    </row>
    <row r="58" spans="1:55" s="9" customFormat="1" ht="15" x14ac:dyDescent="0.35">
      <c r="A58" s="53" t="s">
        <v>30</v>
      </c>
      <c r="B58" s="65">
        <f>W61</f>
        <v>3.84375</v>
      </c>
      <c r="C58" s="29" t="s">
        <v>56</v>
      </c>
      <c r="D58" s="53" t="s">
        <v>74</v>
      </c>
      <c r="E58" s="56">
        <f>ABS(MIN(X13:X29,AA13:AA29,AD13:AD29)-X61/W61)</f>
        <v>1.5000000000000002</v>
      </c>
      <c r="F58" s="21" t="s">
        <v>24</v>
      </c>
      <c r="G58" s="53" t="s">
        <v>72</v>
      </c>
      <c r="H58" s="77">
        <f>AL61+AM61</f>
        <v>23.518375435922884</v>
      </c>
      <c r="I58" s="29" t="s">
        <v>55</v>
      </c>
      <c r="J58" s="21"/>
      <c r="K58" s="21"/>
      <c r="L58" s="34"/>
      <c r="M58" s="40"/>
      <c r="N58" s="40"/>
      <c r="O58" s="40"/>
      <c r="P58" s="40"/>
      <c r="Q58" s="40"/>
      <c r="R58" s="40"/>
      <c r="S58" s="40"/>
      <c r="T58" s="41"/>
      <c r="V58" s="14">
        <v>18</v>
      </c>
      <c r="W58" s="49">
        <f t="shared" si="6"/>
        <v>0</v>
      </c>
      <c r="X58" s="49">
        <f t="shared" si="7"/>
        <v>0</v>
      </c>
      <c r="Y58" s="49">
        <f t="shared" si="8"/>
        <v>0</v>
      </c>
      <c r="Z58" s="49">
        <f t="shared" si="9"/>
        <v>0</v>
      </c>
      <c r="AA58" s="38">
        <f t="shared" si="10"/>
        <v>0</v>
      </c>
      <c r="AB58" s="38">
        <f t="shared" si="11"/>
        <v>0</v>
      </c>
      <c r="AC58" s="76">
        <f t="shared" si="12"/>
        <v>0</v>
      </c>
      <c r="AD58" s="49">
        <f t="shared" si="13"/>
        <v>0</v>
      </c>
      <c r="AF58" s="48">
        <v>18</v>
      </c>
      <c r="AG58" s="49">
        <f t="shared" si="14"/>
        <v>0</v>
      </c>
      <c r="AH58" s="49">
        <f t="shared" si="15"/>
        <v>0</v>
      </c>
      <c r="AI58" s="49">
        <f t="shared" si="16"/>
        <v>0</v>
      </c>
      <c r="AJ58" s="49">
        <f t="shared" si="17"/>
        <v>0</v>
      </c>
      <c r="AK58" s="38">
        <f t="shared" si="18"/>
        <v>0</v>
      </c>
      <c r="AL58" s="51">
        <f t="shared" si="19"/>
        <v>0</v>
      </c>
      <c r="AM58" s="49">
        <f t="shared" si="20"/>
        <v>0</v>
      </c>
      <c r="AN58" s="38">
        <f t="shared" si="30"/>
        <v>0</v>
      </c>
      <c r="AO58" s="50">
        <f t="shared" si="31"/>
        <v>0</v>
      </c>
      <c r="AP58" s="48">
        <f t="shared" si="21"/>
        <v>0</v>
      </c>
      <c r="AQ58" s="48">
        <f t="shared" si="22"/>
        <v>0</v>
      </c>
      <c r="AR58" s="48">
        <f t="shared" si="23"/>
        <v>0</v>
      </c>
      <c r="AS58" s="48">
        <f t="shared" si="32"/>
        <v>0</v>
      </c>
      <c r="AU58" s="74" t="str">
        <f>IF(AV58=0,"",IF(K33="Y",A55,""))</f>
        <v/>
      </c>
      <c r="AV58" s="73">
        <f>IF(ISERROR(AVERAGE(AM25:AM28)),"",AVERAGE(AM25:AM28))</f>
        <v>0</v>
      </c>
      <c r="AW58" s="73">
        <f>IF(ISERROR(AVERAGE(AN25:AN28)),"",AVERAGE(AN25:AN28))</f>
        <v>0</v>
      </c>
      <c r="BB58" s="28">
        <f t="shared" si="25"/>
        <v>-1.5</v>
      </c>
      <c r="BC58" s="28">
        <f t="shared" si="26"/>
        <v>-3.375</v>
      </c>
    </row>
    <row r="59" spans="1:55" s="9" customFormat="1" ht="15" x14ac:dyDescent="0.35">
      <c r="A59" s="35" t="s">
        <v>73</v>
      </c>
      <c r="B59" s="66">
        <f>(H58/B58)^0.5</f>
        <v>2.4735807525583415</v>
      </c>
      <c r="C59" s="66" t="s">
        <v>24</v>
      </c>
      <c r="D59" s="53" t="s">
        <v>77</v>
      </c>
      <c r="E59" s="56">
        <f>W63-E58</f>
        <v>1.4999999999999998</v>
      </c>
      <c r="F59" s="29" t="s">
        <v>24</v>
      </c>
      <c r="G59" s="53" t="s">
        <v>75</v>
      </c>
      <c r="H59" s="77">
        <f>AI61+AJ61</f>
        <v>1.1150474156396162</v>
      </c>
      <c r="I59" s="29" t="s">
        <v>55</v>
      </c>
      <c r="J59" s="36"/>
      <c r="K59" s="36"/>
      <c r="L59" s="34"/>
      <c r="M59" s="40"/>
      <c r="N59" s="40"/>
      <c r="O59" s="40"/>
      <c r="P59" s="40"/>
      <c r="Q59" s="40"/>
      <c r="R59" s="40"/>
      <c r="S59" s="40"/>
      <c r="T59" s="41"/>
      <c r="V59" s="14">
        <v>19</v>
      </c>
      <c r="W59" s="49">
        <f t="shared" si="6"/>
        <v>0</v>
      </c>
      <c r="X59" s="49">
        <f t="shared" si="7"/>
        <v>0</v>
      </c>
      <c r="Y59" s="49">
        <f t="shared" si="8"/>
        <v>0</v>
      </c>
      <c r="Z59" s="49">
        <f t="shared" si="9"/>
        <v>0</v>
      </c>
      <c r="AA59" s="38">
        <f t="shared" si="10"/>
        <v>0</v>
      </c>
      <c r="AB59" s="38">
        <f t="shared" si="11"/>
        <v>0</v>
      </c>
      <c r="AC59" s="76">
        <f t="shared" si="12"/>
        <v>0</v>
      </c>
      <c r="AD59" s="49">
        <f t="shared" si="13"/>
        <v>0</v>
      </c>
      <c r="AF59" s="48">
        <v>19</v>
      </c>
      <c r="AG59" s="49">
        <f t="shared" si="14"/>
        <v>0</v>
      </c>
      <c r="AH59" s="49">
        <f t="shared" si="15"/>
        <v>0</v>
      </c>
      <c r="AI59" s="49">
        <f t="shared" si="16"/>
        <v>0</v>
      </c>
      <c r="AJ59" s="49">
        <f t="shared" si="17"/>
        <v>0</v>
      </c>
      <c r="AK59" s="38">
        <f t="shared" si="18"/>
        <v>0</v>
      </c>
      <c r="AL59" s="51">
        <f t="shared" si="19"/>
        <v>0</v>
      </c>
      <c r="AM59" s="49">
        <f t="shared" si="20"/>
        <v>0</v>
      </c>
      <c r="AN59" s="38">
        <f t="shared" si="30"/>
        <v>0</v>
      </c>
      <c r="AO59" s="50">
        <f t="shared" si="31"/>
        <v>0</v>
      </c>
      <c r="AP59" s="48">
        <f t="shared" si="21"/>
        <v>0</v>
      </c>
      <c r="AQ59" s="48">
        <f t="shared" si="22"/>
        <v>0</v>
      </c>
      <c r="AR59" s="48">
        <f t="shared" si="23"/>
        <v>0</v>
      </c>
      <c r="AS59" s="48">
        <f t="shared" si="32"/>
        <v>0</v>
      </c>
      <c r="AU59" s="74" t="str">
        <f>IF(AV59=0,"",IF(K33="Y",A56,""))</f>
        <v/>
      </c>
      <c r="AV59" s="73">
        <f>IF(ISERROR(AVERAGE(AP13:AP16)),"",AVERAGE(AP13:AP16))</f>
        <v>0</v>
      </c>
      <c r="AW59" s="73">
        <f>IF(ISERROR(AVERAGE(AQ13:AQ16)),"",AVERAGE(AQ13:AQ16))</f>
        <v>0</v>
      </c>
      <c r="BB59" s="28">
        <f t="shared" si="25"/>
        <v>-1.5</v>
      </c>
      <c r="BC59" s="28">
        <f t="shared" si="26"/>
        <v>-3.375</v>
      </c>
    </row>
    <row r="60" spans="1:55" s="9" customFormat="1" ht="15" x14ac:dyDescent="0.35">
      <c r="A60" s="67" t="s">
        <v>76</v>
      </c>
      <c r="B60" s="66">
        <f>(H59/B58)^0.5</f>
        <v>0.53860341308718829</v>
      </c>
      <c r="C60" s="36" t="s">
        <v>24</v>
      </c>
      <c r="D60" s="53" t="s">
        <v>78</v>
      </c>
      <c r="E60" s="69">
        <f>W62-E61</f>
        <v>3.7589692959399148</v>
      </c>
      <c r="F60" s="29" t="s">
        <v>24</v>
      </c>
      <c r="G60" s="25" t="s">
        <v>54</v>
      </c>
      <c r="H60" s="68">
        <f>H58+H59</f>
        <v>24.6334228515625</v>
      </c>
      <c r="I60" s="29" t="s">
        <v>55</v>
      </c>
      <c r="J60" s="36"/>
      <c r="K60" s="36"/>
      <c r="L60" s="34"/>
      <c r="M60" s="40"/>
      <c r="N60" s="40"/>
      <c r="O60" s="40"/>
      <c r="P60" s="40"/>
      <c r="Q60" s="40"/>
      <c r="R60" s="40"/>
      <c r="S60" s="40"/>
      <c r="T60" s="41"/>
      <c r="W60" s="14" t="s">
        <v>18</v>
      </c>
      <c r="X60" s="14" t="s">
        <v>19</v>
      </c>
      <c r="Y60" s="14" t="s">
        <v>125</v>
      </c>
      <c r="Z60" s="14" t="s">
        <v>20</v>
      </c>
      <c r="AA60" s="14" t="s">
        <v>21</v>
      </c>
      <c r="AB60" s="14" t="s">
        <v>126</v>
      </c>
      <c r="AC60" s="14" t="s">
        <v>22</v>
      </c>
      <c r="AG60" s="14" t="s">
        <v>18</v>
      </c>
      <c r="AH60" s="14" t="s">
        <v>19</v>
      </c>
      <c r="AI60" s="14" t="s">
        <v>125</v>
      </c>
      <c r="AJ60" s="14" t="s">
        <v>20</v>
      </c>
      <c r="AK60" s="14" t="s">
        <v>21</v>
      </c>
      <c r="AL60" s="14" t="s">
        <v>126</v>
      </c>
      <c r="AM60" s="14" t="s">
        <v>22</v>
      </c>
      <c r="AP60" s="14"/>
      <c r="AR60" s="52"/>
      <c r="AS60" s="14"/>
      <c r="AV60" s="74" t="str">
        <f>IF(AW60="","",IF($K$33="Y",#REF!,""))</f>
        <v/>
      </c>
    </row>
    <row r="61" spans="1:55" s="9" customFormat="1" ht="15" x14ac:dyDescent="0.35">
      <c r="A61" s="29"/>
      <c r="B61" s="57"/>
      <c r="C61" s="36"/>
      <c r="D61" s="53" t="s">
        <v>79</v>
      </c>
      <c r="E61" s="55">
        <f>ABS(MIN(Y13:Y29,AB13:AB29,AE13:AE29)-AA61/W61)</f>
        <v>3.375</v>
      </c>
      <c r="F61" s="29" t="s">
        <v>24</v>
      </c>
      <c r="G61" s="29"/>
      <c r="H61" s="29"/>
      <c r="I61" s="29"/>
      <c r="J61" s="36"/>
      <c r="K61" s="36"/>
      <c r="L61" s="34"/>
      <c r="M61" s="40"/>
      <c r="N61" s="40"/>
      <c r="O61" s="40"/>
      <c r="P61" s="40"/>
      <c r="Q61" s="40"/>
      <c r="R61" s="40"/>
      <c r="S61" s="40"/>
      <c r="T61" s="41"/>
      <c r="W61" s="52">
        <f t="shared" ref="W61:AD61" si="35">SUM(W41:W59)</f>
        <v>3.84375</v>
      </c>
      <c r="X61" s="52">
        <f t="shared" si="35"/>
        <v>5.765625</v>
      </c>
      <c r="Y61" s="52">
        <f t="shared" si="35"/>
        <v>8.6484375</v>
      </c>
      <c r="Z61" s="52">
        <f t="shared" si="35"/>
        <v>1.1150474156396162</v>
      </c>
      <c r="AA61" s="52">
        <f t="shared" si="35"/>
        <v>12.97265625</v>
      </c>
      <c r="AB61" s="52">
        <f t="shared" si="35"/>
        <v>59.62646484375</v>
      </c>
      <c r="AC61" s="52">
        <f t="shared" si="35"/>
        <v>7.6746254359228843</v>
      </c>
      <c r="AD61" s="52">
        <f t="shared" si="35"/>
        <v>0</v>
      </c>
      <c r="AF61" s="28"/>
      <c r="AG61" s="52">
        <f t="shared" ref="AG61:AM61" si="36">SUM(AG41:AG59)</f>
        <v>3.84375</v>
      </c>
      <c r="AH61" s="52">
        <f t="shared" si="36"/>
        <v>0</v>
      </c>
      <c r="AI61" s="52">
        <f t="shared" si="36"/>
        <v>0</v>
      </c>
      <c r="AJ61" s="52">
        <f t="shared" si="36"/>
        <v>1.1150474156396162</v>
      </c>
      <c r="AK61" s="52">
        <f t="shared" si="36"/>
        <v>0</v>
      </c>
      <c r="AL61" s="52">
        <f t="shared" si="36"/>
        <v>15.84375</v>
      </c>
      <c r="AM61" s="52">
        <f t="shared" si="36"/>
        <v>7.6746254359228843</v>
      </c>
      <c r="AO61" s="52"/>
      <c r="AP61" s="52">
        <f>SUM(AP41:AP59)</f>
        <v>0</v>
      </c>
      <c r="AQ61" s="52">
        <f>SUM(AQ41:AQ59)</f>
        <v>0</v>
      </c>
      <c r="AR61" s="52">
        <f>SUM(AR41:AR59)</f>
        <v>-5000</v>
      </c>
      <c r="AS61" s="52"/>
      <c r="AV61" s="74" t="str">
        <f>IF(AW61="","",IF($K$33="Y",#REF!,""))</f>
        <v/>
      </c>
    </row>
    <row r="62" spans="1:55" s="9" customFormat="1" ht="13.8" x14ac:dyDescent="0.3">
      <c r="A62" s="123"/>
      <c r="B62" s="128"/>
      <c r="C62" s="129"/>
      <c r="D62" s="123"/>
      <c r="E62" s="123"/>
      <c r="F62" s="123"/>
      <c r="G62" s="129"/>
      <c r="H62" s="123"/>
      <c r="I62" s="123"/>
      <c r="J62" s="123"/>
      <c r="K62" s="123"/>
      <c r="L62" s="34"/>
      <c r="M62" s="40"/>
      <c r="N62" s="40"/>
      <c r="O62" s="40"/>
      <c r="P62" s="40"/>
      <c r="Q62" s="40"/>
      <c r="R62" s="40"/>
      <c r="S62" s="40"/>
      <c r="T62" s="41"/>
      <c r="V62" s="25" t="s">
        <v>23</v>
      </c>
      <c r="W62" s="70">
        <f>MAX(Y13:Y29,AB13:AB29,AE13:AE29)-MIN(Y13:Y29,AB13:AB29,AE13:AE29)</f>
        <v>7.1339692959399148</v>
      </c>
      <c r="X62" s="21" t="s">
        <v>24</v>
      </c>
      <c r="AV62" s="74" t="str">
        <f>IF(AW62="","",IF($K$33="Y",#REF!,""))</f>
        <v/>
      </c>
    </row>
    <row r="63" spans="1:55" s="9" customFormat="1" ht="13.8" x14ac:dyDescent="0.3">
      <c r="A63" s="123"/>
      <c r="B63" s="130"/>
      <c r="C63" s="129"/>
      <c r="D63" s="131"/>
      <c r="E63" s="131"/>
      <c r="F63" s="132" t="s">
        <v>148</v>
      </c>
      <c r="G63" s="129"/>
      <c r="H63" s="131"/>
      <c r="I63" s="131"/>
      <c r="J63" s="131"/>
      <c r="K63" s="123"/>
      <c r="L63" s="58"/>
      <c r="M63" s="40"/>
      <c r="N63" s="40"/>
      <c r="O63" s="40"/>
      <c r="P63" s="40"/>
      <c r="Q63" s="40"/>
      <c r="R63" s="40"/>
      <c r="S63" s="40"/>
      <c r="T63" s="41"/>
      <c r="V63" s="25" t="s">
        <v>25</v>
      </c>
      <c r="W63" s="70">
        <f>MAX(X13:X29,AA13:AA29,AD13:AD29)-MIN(X13:X29,AA13:AA29,AD13:AD29)</f>
        <v>3</v>
      </c>
      <c r="X63" s="21" t="s">
        <v>24</v>
      </c>
      <c r="AV63" s="74"/>
    </row>
    <row r="64" spans="1:55" s="9" customFormat="1" ht="13.8" x14ac:dyDescent="0.3">
      <c r="A64" s="123"/>
      <c r="B64" s="131"/>
      <c r="C64" s="131"/>
      <c r="D64" s="131"/>
      <c r="E64" s="131"/>
      <c r="F64" s="142" t="s">
        <v>150</v>
      </c>
      <c r="G64" s="131"/>
      <c r="H64" s="131"/>
      <c r="I64" s="131"/>
      <c r="J64" s="131"/>
      <c r="K64" s="123"/>
      <c r="L64" s="58"/>
      <c r="M64" s="40"/>
      <c r="N64" s="40"/>
      <c r="O64" s="40"/>
      <c r="P64" s="40"/>
      <c r="Q64" s="40"/>
      <c r="R64" s="40"/>
      <c r="S64" s="40"/>
      <c r="T64" s="41"/>
      <c r="AV64" s="74" t="str">
        <f>IF(AW64="","",IF($K$33="Y",A61,""))</f>
        <v/>
      </c>
    </row>
    <row r="65" spans="1:51" s="9" customFormat="1" ht="13.8" x14ac:dyDescent="0.3">
      <c r="A65" s="94"/>
      <c r="B65" s="85"/>
      <c r="C65" s="85"/>
      <c r="D65" s="85"/>
      <c r="E65" s="87" t="s">
        <v>0</v>
      </c>
      <c r="F65" s="88" t="str">
        <f>$C$1</f>
        <v>R. Abbott</v>
      </c>
      <c r="G65" s="85"/>
      <c r="H65" s="95"/>
      <c r="I65" s="87" t="s">
        <v>6</v>
      </c>
      <c r="J65" s="96" t="str">
        <f>$G$2</f>
        <v>AA-SM-001-004</v>
      </c>
      <c r="K65" s="97"/>
      <c r="L65" s="98"/>
      <c r="M65" s="89"/>
      <c r="N65" s="10"/>
      <c r="O65" s="10"/>
      <c r="P65" s="10"/>
      <c r="Q65" s="10"/>
      <c r="R65" s="10"/>
      <c r="S65" s="10"/>
      <c r="T65" s="10"/>
    </row>
    <row r="66" spans="1:51" s="9" customFormat="1" ht="13.8" x14ac:dyDescent="0.3">
      <c r="A66" s="85"/>
      <c r="B66" s="85"/>
      <c r="C66" s="85"/>
      <c r="D66" s="85"/>
      <c r="E66" s="87" t="s">
        <v>1</v>
      </c>
      <c r="F66" s="95" t="str">
        <f>$C$2</f>
        <v xml:space="preserve"> </v>
      </c>
      <c r="G66" s="85"/>
      <c r="H66" s="95"/>
      <c r="I66" s="87" t="s">
        <v>7</v>
      </c>
      <c r="J66" s="97" t="str">
        <f>$G$3</f>
        <v>IR</v>
      </c>
      <c r="K66" s="97"/>
      <c r="L66" s="98"/>
      <c r="M66" s="89">
        <v>1</v>
      </c>
      <c r="N66" s="10"/>
      <c r="O66" s="10"/>
      <c r="P66" s="10"/>
      <c r="Q66" s="10"/>
      <c r="R66" s="10"/>
      <c r="S66" s="10"/>
      <c r="T66" s="10"/>
    </row>
    <row r="67" spans="1:51" s="9" customFormat="1" ht="13.8" x14ac:dyDescent="0.3">
      <c r="A67" s="85"/>
      <c r="B67" s="85"/>
      <c r="C67" s="85"/>
      <c r="D67" s="85"/>
      <c r="E67" s="87" t="s">
        <v>3</v>
      </c>
      <c r="F67" s="95" t="str">
        <f>$C$3</f>
        <v>20/10/2013</v>
      </c>
      <c r="G67" s="85"/>
      <c r="H67" s="95"/>
      <c r="I67" s="87" t="s">
        <v>8</v>
      </c>
      <c r="J67" s="88" t="str">
        <f>L67&amp;" of "&amp;$G$1</f>
        <v>2 of 2</v>
      </c>
      <c r="K67" s="95"/>
      <c r="L67" s="98">
        <f>SUM($M$1:M66)</f>
        <v>2</v>
      </c>
      <c r="M67" s="89"/>
      <c r="N67" s="10"/>
      <c r="O67" s="10"/>
      <c r="P67" s="10"/>
      <c r="Q67" s="10"/>
      <c r="R67" s="10"/>
      <c r="S67" s="10"/>
      <c r="T67" s="10"/>
    </row>
    <row r="68" spans="1:51" s="9" customFormat="1" ht="13.8" x14ac:dyDescent="0.3">
      <c r="E68" s="87" t="s">
        <v>113</v>
      </c>
      <c r="F68" s="95" t="str">
        <f>$C$5</f>
        <v>STANDARD SPREADSHEET METHOD</v>
      </c>
      <c r="G68" s="85"/>
      <c r="H68" s="85"/>
      <c r="I68" s="99"/>
      <c r="J68" s="88"/>
      <c r="K68" s="85"/>
      <c r="L68" s="85"/>
      <c r="M68" s="89"/>
      <c r="N68" s="10"/>
      <c r="O68" s="10"/>
      <c r="P68" s="10"/>
      <c r="Q68" s="10"/>
      <c r="R68" s="10"/>
      <c r="S68" s="10"/>
      <c r="T68" s="10"/>
    </row>
    <row r="69" spans="1:51" s="9" customFormat="1" x14ac:dyDescent="0.3">
      <c r="A69" s="123"/>
      <c r="B69" s="101" t="str">
        <f>$G$4</f>
        <v>SECTION PROPERTIES - GENERAL WITH ANGLES</v>
      </c>
      <c r="C69" s="123"/>
      <c r="D69" s="123"/>
      <c r="I69" s="15"/>
      <c r="J69" s="12"/>
      <c r="M69" s="10"/>
      <c r="N69" s="10"/>
      <c r="O69" s="10"/>
      <c r="P69" s="10"/>
      <c r="Q69" s="10"/>
      <c r="R69" s="10"/>
      <c r="S69" s="10"/>
      <c r="T69" s="10"/>
    </row>
    <row r="70" spans="1:51" x14ac:dyDescent="0.3">
      <c r="A70" s="21"/>
      <c r="B70" s="143" t="s">
        <v>151</v>
      </c>
      <c r="C70" s="21"/>
      <c r="D70" s="21"/>
      <c r="E70" s="16"/>
      <c r="F70" s="16"/>
      <c r="G70" s="16"/>
      <c r="H70" s="16"/>
      <c r="I70" s="16"/>
      <c r="J70" s="16"/>
      <c r="K70" s="16"/>
    </row>
    <row r="71" spans="1:51" s="9" customFormat="1" ht="13.8" x14ac:dyDescent="0.3">
      <c r="M71" s="10"/>
      <c r="N71" s="10"/>
      <c r="O71" s="10"/>
      <c r="P71" s="10"/>
      <c r="Q71" s="10"/>
      <c r="R71" s="10"/>
      <c r="S71" s="10"/>
      <c r="T71" s="10"/>
    </row>
    <row r="72" spans="1:51" s="9" customFormat="1" ht="13.8" x14ac:dyDescent="0.3">
      <c r="B72" s="59"/>
      <c r="M72" s="10"/>
      <c r="N72" s="10"/>
      <c r="O72" s="10"/>
      <c r="P72" s="10"/>
      <c r="Q72" s="10"/>
      <c r="R72" s="10"/>
      <c r="S72" s="10"/>
      <c r="T72" s="10"/>
    </row>
    <row r="73" spans="1:51" s="9" customFormat="1" ht="13.8" x14ac:dyDescent="0.3">
      <c r="D73" s="29"/>
      <c r="E73" s="29"/>
      <c r="F73" s="29"/>
      <c r="G73" s="29"/>
      <c r="H73" s="29"/>
      <c r="I73" s="29"/>
      <c r="J73" s="29"/>
      <c r="M73" s="10"/>
      <c r="N73" s="10"/>
      <c r="O73" s="10"/>
      <c r="P73" s="10"/>
      <c r="Q73" s="10"/>
      <c r="R73" s="10"/>
      <c r="S73" s="10"/>
      <c r="T73" s="10"/>
    </row>
    <row r="74" spans="1:51" s="9" customFormat="1" ht="13.8" x14ac:dyDescent="0.3">
      <c r="M74" s="10"/>
      <c r="N74" s="10"/>
      <c r="O74" s="10"/>
      <c r="P74" s="10"/>
      <c r="Q74" s="10"/>
      <c r="R74" s="10"/>
      <c r="S74" s="10"/>
      <c r="T74" s="10"/>
      <c r="AD74" s="38"/>
      <c r="AE74" s="50"/>
    </row>
    <row r="75" spans="1:51" s="9" customFormat="1" ht="13.8" x14ac:dyDescent="0.3">
      <c r="H75" s="62"/>
      <c r="M75" s="10"/>
      <c r="N75" s="10"/>
      <c r="O75" s="10"/>
      <c r="P75" s="10"/>
      <c r="Q75" s="10"/>
      <c r="R75" s="10"/>
      <c r="S75" s="10"/>
      <c r="T75" s="10"/>
      <c r="AD75" s="38"/>
      <c r="AE75" s="50"/>
    </row>
    <row r="76" spans="1:51" s="9" customFormat="1" ht="13.8" x14ac:dyDescent="0.3">
      <c r="M76" s="10"/>
      <c r="N76" s="10"/>
      <c r="O76" s="10"/>
      <c r="P76" s="10"/>
      <c r="Q76" s="10"/>
      <c r="R76" s="10"/>
      <c r="S76" s="10"/>
      <c r="T76" s="10"/>
    </row>
    <row r="77" spans="1:51" s="9" customFormat="1" ht="13.8" x14ac:dyDescent="0.3">
      <c r="M77" s="10"/>
      <c r="N77" s="10"/>
      <c r="O77" s="10"/>
      <c r="P77" s="10"/>
      <c r="Q77" s="10"/>
      <c r="R77" s="10"/>
      <c r="S77" s="10"/>
      <c r="T77" s="10"/>
      <c r="W77" s="105" t="s">
        <v>121</v>
      </c>
      <c r="X77" s="39">
        <f>W35</f>
        <v>1.5</v>
      </c>
      <c r="Z77" s="105" t="s">
        <v>122</v>
      </c>
      <c r="AA77" s="38">
        <f>Y35</f>
        <v>3.375</v>
      </c>
      <c r="AJ77" s="60"/>
      <c r="AK77" s="60"/>
    </row>
    <row r="78" spans="1:51" s="9" customFormat="1" ht="14.4" x14ac:dyDescent="0.3">
      <c r="M78" s="10"/>
      <c r="N78" s="10"/>
      <c r="O78" s="10"/>
      <c r="P78" s="10"/>
      <c r="Q78" s="10"/>
      <c r="R78" s="10"/>
      <c r="S78" s="10"/>
      <c r="T78" s="10"/>
      <c r="AJ78" s="63"/>
      <c r="AK78" s="63"/>
      <c r="AL78" s="1" t="s">
        <v>62</v>
      </c>
      <c r="AM78" s="2"/>
      <c r="AN78" s="2"/>
      <c r="AO78" s="2"/>
      <c r="AP78" s="2"/>
    </row>
    <row r="79" spans="1:51" s="9" customFormat="1" ht="13.8" x14ac:dyDescent="0.3">
      <c r="A79" s="21"/>
      <c r="M79" s="10"/>
      <c r="N79" s="10"/>
      <c r="O79" s="10"/>
      <c r="P79" s="10"/>
      <c r="Q79" s="10"/>
      <c r="R79" s="10"/>
      <c r="S79" s="10"/>
      <c r="T79" s="10"/>
      <c r="V79" s="9">
        <f>$J$25*(X13-$X$77)/$H$59</f>
        <v>-134523.42734138947</v>
      </c>
      <c r="W79" s="9">
        <f>$J$24*(Y13-$AA$77)/$H$58</f>
        <v>13287.482413546104</v>
      </c>
      <c r="X79" s="64">
        <f>IF(ISERROR(V79+W79+$J$26/$B$58)=TRUE, "",V79+W79+$J$26/$B$58)</f>
        <v>-122536.75793597344</v>
      </c>
      <c r="Y79" s="9">
        <f>$J$25*(AA13-$X$77)/$H$59</f>
        <v>134523.42734138947</v>
      </c>
      <c r="Z79" s="9">
        <f>$J$24*(AB13-$AA$77)/$H$58</f>
        <v>14350.481006629792</v>
      </c>
      <c r="AA79" s="64">
        <f>IF(ISERROR(Y79+Z79+$J$26/$B$58)=TRUE, "",Y79+Z79+$J$26/$B$58)</f>
        <v>147573.09533988917</v>
      </c>
      <c r="AB79" s="9">
        <f>$J$25*(AD13-$X$77)/$H$59</f>
        <v>134523.42734138947</v>
      </c>
      <c r="AC79" s="9">
        <f>$J$24*(AE13-$AA$77)/$H$58</f>
        <v>14350.481006629792</v>
      </c>
      <c r="AD79" s="64">
        <f>IF(ISERROR(AB79+AC79+$J$26/$B$58)=TRUE, "",AB79+AC79+$J$26/$B$58)</f>
        <v>147573.09533988917</v>
      </c>
      <c r="AE79" s="9">
        <f>$J$25*(AG13-$X$77)/$H$59</f>
        <v>134523.42734138947</v>
      </c>
      <c r="AF79" s="9">
        <f>$J$24*(AH13-$AA$77)/$H$58</f>
        <v>14350.481006629792</v>
      </c>
      <c r="AG79" s="64">
        <f>IF(ISERROR(AE79+AF79+$J$26/$B$58)=TRUE, "",AE79+AF79+$J$26/$B$58)</f>
        <v>147573.09533988917</v>
      </c>
      <c r="AH79" s="9">
        <f>$J$25*(AJ13-$X$77)/$H$59</f>
        <v>134523.42734138947</v>
      </c>
      <c r="AI79" s="9">
        <f>$J$24*(AK13-$AA$77)/$H$58</f>
        <v>14350.481006629792</v>
      </c>
      <c r="AJ79" s="64">
        <f>IF(ISERROR(AH79+AI79+$J$26/$B$58)=TRUE, "",AH79+AI79+$J$26/$B$58)</f>
        <v>147573.09533988917</v>
      </c>
      <c r="AL79" s="2" t="s">
        <v>63</v>
      </c>
      <c r="AM79" s="2"/>
      <c r="AN79" s="2"/>
      <c r="AO79" s="2"/>
      <c r="AP79" s="2"/>
      <c r="AV79" s="64"/>
      <c r="AY79" s="64"/>
    </row>
    <row r="80" spans="1:51" s="9" customFormat="1" ht="13.8" x14ac:dyDescent="0.3">
      <c r="A80" s="21"/>
      <c r="M80" s="10"/>
      <c r="N80" s="10"/>
      <c r="O80" s="10"/>
      <c r="P80" s="10"/>
      <c r="Q80" s="10"/>
      <c r="R80" s="10"/>
      <c r="S80" s="10"/>
      <c r="T80" s="10"/>
      <c r="V80" s="9">
        <f>$J$25*(X14-$X$77)/$H$59</f>
        <v>134523.42734138947</v>
      </c>
      <c r="W80" s="9">
        <f>$J$24*(Y14-$AA$77)/$H$58</f>
        <v>13287.482413546104</v>
      </c>
      <c r="X80" s="64">
        <f>IF(ISERROR(V80+W80+$J$26/$B$58)=TRUE, "",V80+W80+$J$26/$B$58)</f>
        <v>146510.09674680547</v>
      </c>
      <c r="Y80" s="9">
        <f>$J$25*(AA14-$X$77)/$H$59</f>
        <v>134523.42734138947</v>
      </c>
      <c r="Z80" s="9">
        <f>$J$24*(AB14-$AA$77)/$H$58</f>
        <v>14350.481006629792</v>
      </c>
      <c r="AA80" s="64">
        <f>IF(ISERROR(Y80+Z80+$J$26/$B$58)=TRUE, "",Y80+Z80+$J$26/$B$58)</f>
        <v>147573.09533988917</v>
      </c>
      <c r="AB80" s="9">
        <f>$J$25*(AD14-$X$77)/$H$59</f>
        <v>134523.42734138947</v>
      </c>
      <c r="AC80" s="9">
        <f>$J$24*(AE14-$AA$77)/$H$58</f>
        <v>14350.481006629792</v>
      </c>
      <c r="AD80" s="64">
        <f>IF(ISERROR(AB80+AC80+$J$26/$B$58)=TRUE, "",AB80+AC80+$J$26/$B$58)</f>
        <v>147573.09533988917</v>
      </c>
      <c r="AE80" s="9">
        <f>$J$25*(AG14-$X$77)/$H$59</f>
        <v>134523.42734138947</v>
      </c>
      <c r="AF80" s="9">
        <f>$J$24*(AH14-$AA$77)/$H$58</f>
        <v>14350.481006629792</v>
      </c>
      <c r="AG80" s="64">
        <f>IF(ISERROR(AE80+AF80+$J$26/$B$58)=TRUE, "",AE80+AF80+$J$26/$B$58)</f>
        <v>147573.09533988917</v>
      </c>
      <c r="AH80" s="9">
        <f>$J$25*(AJ14-$X$77)/$H$59</f>
        <v>134523.42734138947</v>
      </c>
      <c r="AI80" s="9">
        <f>$J$24*(AK14-$AA$77)/$H$58</f>
        <v>14350.481006629792</v>
      </c>
      <c r="AJ80" s="64">
        <f>IF(ISERROR(AH80+AI80+$J$26/$B$58)=TRUE, "",AH80+AI80+$J$26/$B$58)</f>
        <v>147573.09533988917</v>
      </c>
      <c r="AL80" s="2"/>
      <c r="AM80" s="2"/>
      <c r="AN80" s="2"/>
      <c r="AO80" s="2"/>
      <c r="AP80" s="2"/>
      <c r="AV80" s="64"/>
      <c r="AY80" s="64"/>
    </row>
    <row r="81" spans="13:51" s="9" customFormat="1" ht="14.4" x14ac:dyDescent="0.3">
      <c r="M81" s="10"/>
      <c r="N81" s="10"/>
      <c r="O81" s="10"/>
      <c r="P81" s="10"/>
      <c r="Q81" s="10"/>
      <c r="R81" s="10"/>
      <c r="S81" s="10"/>
      <c r="T81" s="10"/>
      <c r="V81" s="9">
        <f>$J$25*(X15-$X$77)/$H$59</f>
        <v>134523.4273413895</v>
      </c>
      <c r="W81" s="9">
        <f>$J$24*(Y15-$AA$77)/$H$58</f>
        <v>14350.481006629792</v>
      </c>
      <c r="X81" s="64">
        <f>IF(ISERROR(V81+W81+$J$26/$B$58)=TRUE, "",V81+W81+$J$26/$B$58)</f>
        <v>147573.0953398892</v>
      </c>
      <c r="Y81" s="9">
        <f>$J$25*(AA15-$X$77)/$H$59</f>
        <v>134523.42734138947</v>
      </c>
      <c r="Z81" s="9">
        <f>$J$24*(AB15-$AA$77)/$H$58</f>
        <v>14350.481006629792</v>
      </c>
      <c r="AA81" s="64">
        <f>IF(ISERROR(Y81+Z81+$J$26/$B$58)=TRUE, "",Y81+Z81+$J$26/$B$58)</f>
        <v>147573.09533988917</v>
      </c>
      <c r="AB81" s="9">
        <f>$J$25*(AD15-$X$77)/$H$59</f>
        <v>134523.42734138947</v>
      </c>
      <c r="AC81" s="9">
        <f>$J$24*(AE15-$AA$77)/$H$58</f>
        <v>14350.481006629792</v>
      </c>
      <c r="AD81" s="64">
        <f>IF(ISERROR(AB81+AC81+$J$26/$B$58)=TRUE, "",AB81+AC81+$J$26/$B$58)</f>
        <v>147573.09533988917</v>
      </c>
      <c r="AE81" s="9">
        <f>$J$25*(AG15-$X$77)/$H$59</f>
        <v>134523.42734138947</v>
      </c>
      <c r="AF81" s="9">
        <f>$J$24*(AH15-$AA$77)/$H$58</f>
        <v>14350.481006629792</v>
      </c>
      <c r="AG81" s="64">
        <f>IF(ISERROR(AE81+AF81+$J$26/$B$58)=TRUE, "",AE81+AF81+$J$26/$B$58)</f>
        <v>147573.09533988917</v>
      </c>
      <c r="AH81" s="9">
        <f>$J$25*(AJ15-$X$77)/$H$59</f>
        <v>134523.42734138947</v>
      </c>
      <c r="AI81" s="9">
        <f>$J$24*(AK15-$AA$77)/$H$58</f>
        <v>14350.481006629792</v>
      </c>
      <c r="AJ81" s="64">
        <f>IF(ISERROR(AH81+AI81+$J$26/$B$58)=TRUE, "",AH81+AI81+$J$26/$B$58)</f>
        <v>147573.09533988917</v>
      </c>
      <c r="AL81" s="1" t="s">
        <v>64</v>
      </c>
      <c r="AM81" s="2"/>
      <c r="AN81" s="2"/>
      <c r="AO81" s="2"/>
      <c r="AP81" s="2"/>
      <c r="AV81" s="64"/>
      <c r="AY81" s="64"/>
    </row>
    <row r="82" spans="13:51" s="9" customFormat="1" ht="13.8" x14ac:dyDescent="0.3">
      <c r="M82" s="10"/>
      <c r="N82" s="10"/>
      <c r="O82" s="10"/>
      <c r="P82" s="10"/>
      <c r="Q82" s="10"/>
      <c r="R82" s="10"/>
      <c r="S82" s="10"/>
      <c r="T82" s="10"/>
      <c r="V82" s="9">
        <f>$J$25*(X16-$X$77)/$H$59</f>
        <v>-134523.42734138947</v>
      </c>
      <c r="W82" s="9">
        <f>$J$24*(Y16-$AA$77)/$H$58</f>
        <v>14350.481006629792</v>
      </c>
      <c r="X82" s="64">
        <f>IF(ISERROR(V82+W82+$J$26/$B$58)=TRUE, "",V82+W82+$J$26/$B$58)</f>
        <v>-121473.75934288975</v>
      </c>
      <c r="Y82" s="9">
        <f>$J$25*(AA16-$X$77)/$H$59</f>
        <v>134523.42734138947</v>
      </c>
      <c r="Z82" s="9">
        <f>$J$24*(AB16-$AA$77)/$H$58</f>
        <v>14350.481006629792</v>
      </c>
      <c r="AA82" s="64">
        <f>IF(ISERROR(Y82+Z82+$J$26/$B$58)=TRUE, "",Y82+Z82+$J$26/$B$58)</f>
        <v>147573.09533988917</v>
      </c>
      <c r="AB82" s="9">
        <f>$J$25*(AD16-$X$77)/$H$59</f>
        <v>134523.42734138947</v>
      </c>
      <c r="AC82" s="9">
        <f>$J$24*(AE16-$AA$77)/$H$58</f>
        <v>14350.481006629792</v>
      </c>
      <c r="AD82" s="64">
        <f>IF(ISERROR(AB82+AC82+$J$26/$B$58)=TRUE, "",AB82+AC82+$J$26/$B$58)</f>
        <v>147573.09533988917</v>
      </c>
      <c r="AE82" s="9">
        <f>$J$25*(AG16-$X$77)/$H$59</f>
        <v>134523.42734138947</v>
      </c>
      <c r="AF82" s="9">
        <f>$J$24*(AH16-$AA$77)/$H$58</f>
        <v>14350.481006629792</v>
      </c>
      <c r="AG82" s="64">
        <f>IF(ISERROR(AE82+AF82+$J$26/$B$58)=TRUE, "",AE82+AF82+$J$26/$B$58)</f>
        <v>147573.09533988917</v>
      </c>
      <c r="AH82" s="9">
        <f>$J$25*(AJ16-$X$77)/$H$59</f>
        <v>134523.42734138947</v>
      </c>
      <c r="AI82" s="9">
        <f>$J$24*(AK16-$AA$77)/$H$58</f>
        <v>14350.481006629792</v>
      </c>
      <c r="AJ82" s="64">
        <f>IF(ISERROR(AH82+AI82+$J$26/$B$58)=TRUE, "",AH82+AI82+$J$26/$B$58)</f>
        <v>147573.09533988917</v>
      </c>
      <c r="AL82" s="2"/>
      <c r="AM82" s="3" t="e">
        <f ca="1">[1]!ChangeChartAxisScale(AM83,AM87,AM86,AN87,AN86,,)</f>
        <v>#NAME?</v>
      </c>
      <c r="AN82" s="3"/>
      <c r="AO82" s="3"/>
      <c r="AP82" s="3"/>
      <c r="AV82" s="64"/>
      <c r="AY82" s="64"/>
    </row>
    <row r="83" spans="13:51" s="9" customFormat="1" ht="13.8" x14ac:dyDescent="0.3">
      <c r="M83" s="10"/>
      <c r="N83" s="10"/>
      <c r="O83" s="10"/>
      <c r="P83" s="10"/>
      <c r="Q83" s="10"/>
      <c r="R83" s="10"/>
      <c r="S83" s="10"/>
      <c r="T83" s="10"/>
      <c r="AL83" s="2"/>
      <c r="AM83" s="4" t="s">
        <v>71</v>
      </c>
      <c r="AN83" s="2"/>
      <c r="AO83" s="2"/>
      <c r="AP83" s="2"/>
    </row>
    <row r="84" spans="13:51" s="9" customFormat="1" ht="14.4" x14ac:dyDescent="0.3">
      <c r="M84" s="10"/>
      <c r="N84" s="10"/>
      <c r="O84" s="10"/>
      <c r="P84" s="10"/>
      <c r="Q84" s="10"/>
      <c r="R84" s="10"/>
      <c r="S84" s="10"/>
      <c r="T84" s="10"/>
      <c r="V84" s="9">
        <f>$J$25*(X19-$X$77)/$H$59</f>
        <v>-16815.428417673702</v>
      </c>
      <c r="W84" s="9">
        <f>$J$24*(Y19-$AA$77)/$H$58</f>
        <v>-13287.482413546104</v>
      </c>
      <c r="X84" s="64">
        <f>IF(ISERROR(V84+W84+$J$26/$B$58)=TRUE, "",V84+W84+$J$26/$B$58)</f>
        <v>-31403.723839349888</v>
      </c>
      <c r="Y84" s="9">
        <f>$J$25*(AA19-$X$77)/$H$59</f>
        <v>134523.42734138947</v>
      </c>
      <c r="Z84" s="9">
        <f>$J$24*(AB19-$AA$77)/$H$58</f>
        <v>14350.481006629792</v>
      </c>
      <c r="AA84" s="64">
        <f>IF(ISERROR(Y84+Z84+$J$26/$B$58)=TRUE, "",Y84+Z84+$J$26/$B$58)</f>
        <v>147573.09533988917</v>
      </c>
      <c r="AB84" s="9">
        <f>$J$25*(AD19-$X$77)/$H$59</f>
        <v>134523.42734138947</v>
      </c>
      <c r="AC84" s="9">
        <f>$J$24*(AE19-$AA$77)/$H$58</f>
        <v>14350.481006629792</v>
      </c>
      <c r="AD84" s="64">
        <f>IF(ISERROR(AB84+AC84+$J$26/$B$58)=TRUE, "",AB84+AC84+$J$26/$B$58)</f>
        <v>147573.09533988917</v>
      </c>
      <c r="AE84" s="9">
        <f>$J$25*(AG19-$X$77)/$H$59</f>
        <v>134523.42734138947</v>
      </c>
      <c r="AF84" s="9">
        <f>$J$24*(AH19-$AA$77)/$H$58</f>
        <v>14350.481006629792</v>
      </c>
      <c r="AG84" s="64">
        <f>IF(ISERROR(AE84+AF84+$J$26/$B$58)=TRUE, "",AE84+AF84+$J$26/$B$58)</f>
        <v>147573.09533988917</v>
      </c>
      <c r="AH84" s="9">
        <f>$J$25*(AJ19-$X$77)/$H$59</f>
        <v>134523.42734138947</v>
      </c>
      <c r="AI84" s="9">
        <f>$J$24*(AK19-$AA$77)/$H$58</f>
        <v>14350.481006629792</v>
      </c>
      <c r="AJ84" s="64">
        <f>IF(ISERROR(AH84+AI84+$J$26/$B$58)=TRUE, "",AH84+AI84+$J$26/$B$58)</f>
        <v>147573.09533988917</v>
      </c>
      <c r="AL84" s="1" t="s">
        <v>66</v>
      </c>
      <c r="AM84" s="2"/>
      <c r="AN84" s="2"/>
      <c r="AO84" s="2"/>
      <c r="AP84" s="1"/>
      <c r="AV84" s="64"/>
      <c r="AY84" s="64"/>
    </row>
    <row r="85" spans="13:51" s="9" customFormat="1" ht="13.8" x14ac:dyDescent="0.3">
      <c r="M85" s="10"/>
      <c r="N85" s="10"/>
      <c r="O85" s="10"/>
      <c r="P85" s="10"/>
      <c r="Q85" s="10"/>
      <c r="R85" s="10"/>
      <c r="S85" s="10"/>
      <c r="T85" s="10"/>
      <c r="V85" s="9">
        <f>$J$25*(X20-$X$77)/$H$59</f>
        <v>16815.428417673662</v>
      </c>
      <c r="W85" s="9">
        <f>$J$24*(Y20-$AA$77)/$H$58</f>
        <v>-13287.482413546104</v>
      </c>
      <c r="X85" s="64">
        <f>IF(ISERROR(V85+W85+$J$26/$B$58)=TRUE, "",V85+W85+$J$26/$B$58)</f>
        <v>2227.1329959974764</v>
      </c>
      <c r="Y85" s="9">
        <f>$J$25*(AA20-$X$77)/$H$59</f>
        <v>134523.42734138947</v>
      </c>
      <c r="Z85" s="9">
        <f>$J$24*(AB20-$AA$77)/$H$58</f>
        <v>14350.481006629792</v>
      </c>
      <c r="AA85" s="64">
        <f>IF(ISERROR(Y85+Z85+$J$26/$B$58)=TRUE, "",Y85+Z85+$J$26/$B$58)</f>
        <v>147573.09533988917</v>
      </c>
      <c r="AB85" s="9">
        <f>$J$25*(AD20-$X$77)/$H$59</f>
        <v>134523.42734138947</v>
      </c>
      <c r="AC85" s="9">
        <f>$J$24*(AE20-$AA$77)/$H$58</f>
        <v>14350.481006629792</v>
      </c>
      <c r="AD85" s="64">
        <f>IF(ISERROR(AB85+AC85+$J$26/$B$58)=TRUE, "",AB85+AC85+$J$26/$B$58)</f>
        <v>147573.09533988917</v>
      </c>
      <c r="AE85" s="9">
        <f>$J$25*(AG20-$X$77)/$H$59</f>
        <v>134523.42734138947</v>
      </c>
      <c r="AF85" s="9">
        <f>$J$24*(AH20-$AA$77)/$H$58</f>
        <v>14350.481006629792</v>
      </c>
      <c r="AG85" s="64">
        <f>IF(ISERROR(AE85+AF85+$J$26/$B$58)=TRUE, "",AE85+AF85+$J$26/$B$58)</f>
        <v>147573.09533988917</v>
      </c>
      <c r="AH85" s="9">
        <f>$J$25*(AJ20-$X$77)/$H$59</f>
        <v>134523.42734138947</v>
      </c>
      <c r="AI85" s="9">
        <f>$J$24*(AK20-$AA$77)/$H$58</f>
        <v>14350.481006629792</v>
      </c>
      <c r="AJ85" s="64">
        <f>IF(ISERROR(AH85+AI85+$J$26/$B$58)=TRUE, "",AH85+AI85+$J$26/$B$58)</f>
        <v>147573.09533988917</v>
      </c>
      <c r="AL85" s="2"/>
      <c r="AM85" s="5" t="s">
        <v>67</v>
      </c>
      <c r="AN85" s="5" t="s">
        <v>68</v>
      </c>
      <c r="AO85" s="2"/>
      <c r="AP85" s="2"/>
      <c r="AV85" s="64"/>
      <c r="AY85" s="64"/>
    </row>
    <row r="86" spans="13:51" s="9" customFormat="1" ht="13.8" x14ac:dyDescent="0.3">
      <c r="M86" s="10"/>
      <c r="N86" s="10"/>
      <c r="O86" s="10"/>
      <c r="P86" s="10"/>
      <c r="Q86" s="10"/>
      <c r="R86" s="10"/>
      <c r="S86" s="10"/>
      <c r="T86" s="10"/>
      <c r="V86" s="9">
        <f>$J$25*(X21-$X$77)/$H$59</f>
        <v>16815.428417673702</v>
      </c>
      <c r="W86" s="9">
        <f>$J$24*(Y21-$AA$77)/$H$58</f>
        <v>13287.482413546104</v>
      </c>
      <c r="X86" s="64">
        <f>IF(ISERROR(V86+W86+$J$26/$B$58)=TRUE, "",V86+W86+$J$26/$B$58)</f>
        <v>28802.097823089727</v>
      </c>
      <c r="Y86" s="9">
        <f>$J$25*(AA21-$X$77)/$H$59</f>
        <v>134523.42734138947</v>
      </c>
      <c r="Z86" s="9">
        <f>$J$24*(AB21-$AA$77)/$H$58</f>
        <v>14350.481006629792</v>
      </c>
      <c r="AA86" s="64">
        <f>IF(ISERROR(Y86+Z86+$J$26/$B$58)=TRUE, "",Y86+Z86+$J$26/$B$58)</f>
        <v>147573.09533988917</v>
      </c>
      <c r="AB86" s="9">
        <f>$J$25*(AD21-$X$77)/$H$59</f>
        <v>134523.42734138947</v>
      </c>
      <c r="AC86" s="9">
        <f>$J$24*(AE21-$AA$77)/$H$58</f>
        <v>14350.481006629792</v>
      </c>
      <c r="AD86" s="64">
        <f>IF(ISERROR(AB86+AC86+$J$26/$B$58)=TRUE, "",AB86+AC86+$J$26/$B$58)</f>
        <v>147573.09533988917</v>
      </c>
      <c r="AE86" s="9">
        <f>$J$25*(AG21-$X$77)/$H$59</f>
        <v>134523.42734138947</v>
      </c>
      <c r="AF86" s="9">
        <f>$J$24*(AH21-$AA$77)/$H$58</f>
        <v>14350.481006629792</v>
      </c>
      <c r="AG86" s="64">
        <f>IF(ISERROR(AE86+AF86+$J$26/$B$58)=TRUE, "",AE86+AF86+$J$26/$B$58)</f>
        <v>147573.09533988917</v>
      </c>
      <c r="AH86" s="9">
        <f>$J$25*(AJ21-$X$77)/$H$59</f>
        <v>134523.42734138947</v>
      </c>
      <c r="AI86" s="9">
        <f>$J$24*(AK21-$AA$77)/$H$58</f>
        <v>14350.481006629792</v>
      </c>
      <c r="AJ86" s="64">
        <f>IF(ISERROR(AH86+AI86+$J$26/$B$58)=TRUE, "",AH86+AI86+$J$26/$B$58)</f>
        <v>147573.09533988917</v>
      </c>
      <c r="AL86" s="2" t="s">
        <v>69</v>
      </c>
      <c r="AM86" s="6">
        <f>AU21</f>
        <v>7.6339692959399148</v>
      </c>
      <c r="AN86" s="6">
        <f>AV21</f>
        <v>7.6339692959399148</v>
      </c>
      <c r="AO86" s="2"/>
      <c r="AP86" s="2"/>
      <c r="AV86" s="64"/>
      <c r="AY86" s="64"/>
    </row>
    <row r="87" spans="13:51" s="9" customFormat="1" ht="13.8" x14ac:dyDescent="0.3">
      <c r="M87" s="10"/>
      <c r="N87" s="10"/>
      <c r="O87" s="10"/>
      <c r="P87" s="10"/>
      <c r="Q87" s="10"/>
      <c r="R87" s="10"/>
      <c r="S87" s="10"/>
      <c r="T87" s="10"/>
      <c r="V87" s="9">
        <f>$J$25*(X22-$X$77)/$H$59</f>
        <v>-16815.428417673662</v>
      </c>
      <c r="W87" s="9">
        <f>$J$24*(Y22-$AA$77)/$H$58</f>
        <v>13287.482413546104</v>
      </c>
      <c r="X87" s="64">
        <f>IF(ISERROR(V87+W87+$J$26/$B$58)=TRUE, "",V87+W87+$J$26/$B$58)</f>
        <v>-4828.7590122576394</v>
      </c>
      <c r="Y87" s="9">
        <f>$J$25*(AA22-$X$77)/$H$59</f>
        <v>134523.42734138947</v>
      </c>
      <c r="Z87" s="9">
        <f>$J$24*(AB22-$AA$77)/$H$58</f>
        <v>14350.481006629792</v>
      </c>
      <c r="AA87" s="64">
        <f>IF(ISERROR(Y87+Z87+$J$26/$B$58)=TRUE, "",Y87+Z87+$J$26/$B$58)</f>
        <v>147573.09533988917</v>
      </c>
      <c r="AB87" s="9">
        <f>$J$25*(AD22-$X$77)/$H$59</f>
        <v>134523.42734138947</v>
      </c>
      <c r="AC87" s="9">
        <f>$J$24*(AE22-$AA$77)/$H$58</f>
        <v>14350.481006629792</v>
      </c>
      <c r="AD87" s="64">
        <f>IF(ISERROR(AB87+AC87+$J$26/$B$58)=TRUE, "",AB87+AC87+$J$26/$B$58)</f>
        <v>147573.09533988917</v>
      </c>
      <c r="AE87" s="9">
        <f>$J$25*(AG22-$X$77)/$H$59</f>
        <v>134523.42734138947</v>
      </c>
      <c r="AF87" s="9">
        <f>$J$24*(AH22-$AA$77)/$H$58</f>
        <v>14350.481006629792</v>
      </c>
      <c r="AG87" s="64">
        <f>IF(ISERROR(AE87+AF87+$J$26/$B$58)=TRUE, "",AE87+AF87+$J$26/$B$58)</f>
        <v>147573.09533988917</v>
      </c>
      <c r="AH87" s="9">
        <f>$J$25*(AJ22-$X$77)/$H$59</f>
        <v>134523.42734138947</v>
      </c>
      <c r="AI87" s="9">
        <f>$J$24*(AK22-$AA$77)/$H$58</f>
        <v>14350.481006629792</v>
      </c>
      <c r="AJ87" s="64">
        <f>IF(ISERROR(AH87+AI87+$J$26/$B$58)=TRUE, "",AH87+AI87+$J$26/$B$58)</f>
        <v>147573.09533988917</v>
      </c>
      <c r="AL87" s="2" t="s">
        <v>70</v>
      </c>
      <c r="AM87" s="6">
        <f>AU22</f>
        <v>-0.50000000000000022</v>
      </c>
      <c r="AN87" s="6">
        <f>AV22</f>
        <v>-0.50000000000000022</v>
      </c>
      <c r="AO87" s="2"/>
      <c r="AP87" s="2"/>
      <c r="AV87" s="64"/>
      <c r="AY87" s="64"/>
    </row>
    <row r="88" spans="13:51" s="9" customFormat="1" ht="13.8" x14ac:dyDescent="0.3">
      <c r="M88" s="10"/>
      <c r="N88" s="10"/>
      <c r="O88" s="10"/>
      <c r="P88" s="10"/>
      <c r="Q88" s="10"/>
      <c r="R88" s="10"/>
      <c r="S88" s="10"/>
      <c r="T88" s="10"/>
    </row>
    <row r="89" spans="13:51" s="9" customFormat="1" ht="13.8" x14ac:dyDescent="0.3">
      <c r="M89" s="10"/>
      <c r="N89" s="10"/>
      <c r="O89" s="10"/>
      <c r="P89" s="10"/>
      <c r="Q89" s="10"/>
      <c r="R89" s="10"/>
      <c r="S89" s="10"/>
      <c r="T89" s="10"/>
      <c r="V89" s="9">
        <f>$J$25*(X25-$X$77)/$H$59</f>
        <v>-127038.21729260102</v>
      </c>
      <c r="W89" s="9">
        <f>$J$24*(Y25-$AA$77)/$H$58</f>
        <v>-15983.116292115647</v>
      </c>
      <c r="X89" s="64">
        <f>IF(ISERROR(V89+W89+$J$26/$B$58)=TRUE, "",V89+W89+$J$26/$B$58)</f>
        <v>-144322.14659284675</v>
      </c>
      <c r="Y89" s="9">
        <f>$J$25*(AA25-$X$77)/$H$59</f>
        <v>134523.42734138947</v>
      </c>
      <c r="Z89" s="9">
        <f>$J$24*(AB25-$AA$77)/$H$58</f>
        <v>14350.481006629792</v>
      </c>
      <c r="AA89" s="64">
        <f>IF(ISERROR(Y89+Z89+$J$26/$B$58)=TRUE, "",Y89+Z89+$J$26/$B$58)</f>
        <v>147573.09533988917</v>
      </c>
      <c r="AB89" s="9">
        <f>$J$25*(AD25-$X$77)/$H$59</f>
        <v>134523.42734138947</v>
      </c>
      <c r="AC89" s="9">
        <f>$J$24*(AE25-$AA$77)/$H$58</f>
        <v>14350.481006629792</v>
      </c>
      <c r="AD89" s="64">
        <f>IF(ISERROR(AB89+AC89+$J$26/$B$58)=TRUE, "",AB89+AC89+$J$26/$B$58)</f>
        <v>147573.09533988917</v>
      </c>
      <c r="AE89" s="9">
        <f>$J$25*(AG25-$X$77)/$H$59</f>
        <v>134523.42734138947</v>
      </c>
      <c r="AF89" s="9">
        <f>$J$24*(AH25-$AA$77)/$H$58</f>
        <v>14350.481006629792</v>
      </c>
      <c r="AG89" s="64">
        <f>IF(ISERROR(AE89+AF89+$J$26/$B$58)=TRUE, "",AE89+AF89+$J$26/$B$58)</f>
        <v>147573.09533988917</v>
      </c>
      <c r="AH89" s="9">
        <f>$J$25*(AJ25-$X$77)/$H$59</f>
        <v>134523.42734138947</v>
      </c>
      <c r="AI89" s="9">
        <f>$J$24*(AK25-$AA$77)/$H$58</f>
        <v>14350.481006629792</v>
      </c>
      <c r="AJ89" s="64">
        <f>IF(ISERROR(AH89+AI89+$J$26/$B$58)=TRUE, "",AH89+AI89+$J$26/$B$58)</f>
        <v>147573.09533988917</v>
      </c>
      <c r="AV89" s="64"/>
      <c r="AY89" s="64"/>
    </row>
    <row r="90" spans="13:51" s="9" customFormat="1" ht="13.8" x14ac:dyDescent="0.3">
      <c r="M90" s="10"/>
      <c r="N90" s="10"/>
      <c r="O90" s="10"/>
      <c r="P90" s="10"/>
      <c r="Q90" s="10"/>
      <c r="R90" s="10"/>
      <c r="S90" s="10"/>
      <c r="T90" s="10"/>
      <c r="V90" s="9">
        <f>$J$25*(X26-$X$77)/$H$59</f>
        <v>132841.08812733711</v>
      </c>
      <c r="W90" s="9">
        <f>$J$24*(Y26-$AA$77)/$H$58</f>
        <v>-12681.624922428728</v>
      </c>
      <c r="X90" s="64">
        <f>IF(ISERROR(V90+W90+$J$26/$B$58)=TRUE, "",V90+W90+$J$26/$B$58)</f>
        <v>118858.6501967783</v>
      </c>
      <c r="Y90" s="9">
        <f>$J$25*(AA26-$X$77)/$H$59</f>
        <v>134523.42734138947</v>
      </c>
      <c r="Z90" s="9">
        <f>$J$24*(AB26-$AA$77)/$H$58</f>
        <v>14350.481006629792</v>
      </c>
      <c r="AA90" s="64">
        <f>IF(ISERROR(Y90+Z90+$J$26/$B$58)=TRUE, "",Y90+Z90+$J$26/$B$58)</f>
        <v>147573.09533988917</v>
      </c>
      <c r="AB90" s="9">
        <f>$J$25*(AD26-$X$77)/$H$59</f>
        <v>134523.42734138947</v>
      </c>
      <c r="AC90" s="9">
        <f>$J$24*(AE26-$AA$77)/$H$58</f>
        <v>14350.481006629792</v>
      </c>
      <c r="AD90" s="64">
        <f>IF(ISERROR(AB90+AC90+$J$26/$B$58)=TRUE, "",AB90+AC90+$J$26/$B$58)</f>
        <v>147573.09533988917</v>
      </c>
      <c r="AE90" s="9">
        <f>$J$25*(AG26-$X$77)/$H$59</f>
        <v>134523.42734138947</v>
      </c>
      <c r="AF90" s="9">
        <f>$J$24*(AH26-$AA$77)/$H$58</f>
        <v>14350.481006629792</v>
      </c>
      <c r="AG90" s="64">
        <f>IF(ISERROR(AE90+AF90+$J$26/$B$58)=TRUE, "",AE90+AF90+$J$26/$B$58)</f>
        <v>147573.09533988917</v>
      </c>
      <c r="AH90" s="9">
        <f>$J$25*(AJ26-$X$77)/$H$59</f>
        <v>134523.42734138947</v>
      </c>
      <c r="AI90" s="9">
        <f>$J$24*(AK26-$AA$77)/$H$58</f>
        <v>14350.481006629792</v>
      </c>
      <c r="AJ90" s="64">
        <f>IF(ISERROR(AH90+AI90+$J$26/$B$58)=TRUE, "",AH90+AI90+$J$26/$B$58)</f>
        <v>147573.09533988917</v>
      </c>
      <c r="AV90" s="64"/>
      <c r="AY90" s="64"/>
    </row>
    <row r="91" spans="13:51" s="9" customFormat="1" ht="13.8" x14ac:dyDescent="0.3">
      <c r="M91" s="10"/>
      <c r="N91" s="10"/>
      <c r="O91" s="10"/>
      <c r="P91" s="10"/>
      <c r="Q91" s="10"/>
      <c r="R91" s="10"/>
      <c r="S91" s="10"/>
      <c r="T91" s="10"/>
      <c r="V91" s="9">
        <f>$J$25*(X27-$X$77)/$H$59</f>
        <v>127038.21729260102</v>
      </c>
      <c r="W91" s="9">
        <f>$J$24*(Y27-$AA$77)/$H$58</f>
        <v>-11654.847128060248</v>
      </c>
      <c r="X91" s="64">
        <f>IF(ISERROR(V91+W91+$J$26/$B$58)=TRUE, "",V91+W91+$J$26/$B$58)</f>
        <v>114082.55715641069</v>
      </c>
      <c r="Y91" s="9">
        <f>$J$25*(AA27-$X$77)/$H$59</f>
        <v>134523.42734138947</v>
      </c>
      <c r="Z91" s="9">
        <f>$J$24*(AB27-$AA$77)/$H$58</f>
        <v>14350.481006629792</v>
      </c>
      <c r="AA91" s="64">
        <f>IF(ISERROR(Y91+Z91+$J$26/$B$58)=TRUE, "",Y91+Z91+$J$26/$B$58)</f>
        <v>147573.09533988917</v>
      </c>
      <c r="AB91" s="9">
        <f>$J$25*(AD27-$X$77)/$H$59</f>
        <v>134523.42734138947</v>
      </c>
      <c r="AC91" s="9">
        <f>$J$24*(AE27-$AA$77)/$H$58</f>
        <v>14350.481006629792</v>
      </c>
      <c r="AD91" s="64">
        <f>IF(ISERROR(AB91+AC91+$J$26/$B$58)=TRUE, "",AB91+AC91+$J$26/$B$58)</f>
        <v>147573.09533988917</v>
      </c>
      <c r="AE91" s="9">
        <f>$J$25*(AG27-$X$77)/$H$59</f>
        <v>134523.42734138947</v>
      </c>
      <c r="AF91" s="9">
        <f>$J$24*(AH27-$AA$77)/$H$58</f>
        <v>14350.481006629792</v>
      </c>
      <c r="AG91" s="64">
        <f>IF(ISERROR(AE91+AF91+$J$26/$B$58)=TRUE, "",AE91+AF91+$J$26/$B$58)</f>
        <v>147573.09533988917</v>
      </c>
      <c r="AH91" s="9">
        <f>$J$25*(AJ27-$X$77)/$H$59</f>
        <v>134523.42734138947</v>
      </c>
      <c r="AI91" s="9">
        <f>$J$24*(AK27-$AA$77)/$H$58</f>
        <v>14350.481006629792</v>
      </c>
      <c r="AJ91" s="64">
        <f>IF(ISERROR(AH91+AI91+$J$26/$B$58)=TRUE, "",AH91+AI91+$J$26/$B$58)</f>
        <v>147573.09533988917</v>
      </c>
      <c r="AV91" s="64"/>
      <c r="AY91" s="64"/>
    </row>
    <row r="92" spans="13:51" s="9" customFormat="1" ht="13.8" x14ac:dyDescent="0.3">
      <c r="M92" s="10"/>
      <c r="N92" s="10"/>
      <c r="O92" s="10"/>
      <c r="P92" s="10"/>
      <c r="Q92" s="10"/>
      <c r="R92" s="10"/>
      <c r="S92" s="10"/>
      <c r="T92" s="10"/>
      <c r="V92" s="9">
        <f>$J$25*(X28-$X$77)/$H$59</f>
        <v>-132841.08812733711</v>
      </c>
      <c r="W92" s="9">
        <f>$J$24*(Y28-$AA$77)/$H$58</f>
        <v>-14956.338497747167</v>
      </c>
      <c r="X92" s="64">
        <f>IF(ISERROR(V92+W92+$J$26/$B$58)=TRUE, "",V92+W92+$J$26/$B$58)</f>
        <v>-149098.23963321437</v>
      </c>
      <c r="Y92" s="9">
        <f>$J$25*(AA28-$X$77)/$H$59</f>
        <v>134523.42734138947</v>
      </c>
      <c r="Z92" s="9">
        <f>$J$24*(AB28-$AA$77)/$H$58</f>
        <v>14350.481006629792</v>
      </c>
      <c r="AA92" s="64">
        <f>IF(ISERROR(Y92+Z92+$J$26/$B$58)=TRUE, "",Y92+Z92+$J$26/$B$58)</f>
        <v>147573.09533988917</v>
      </c>
      <c r="AB92" s="9">
        <f>$J$25*(AD28-$X$77)/$H$59</f>
        <v>134523.42734138947</v>
      </c>
      <c r="AC92" s="9">
        <f>$J$24*(AE28-$AA$77)/$H$58</f>
        <v>14350.481006629792</v>
      </c>
      <c r="AD92" s="64">
        <f>IF(ISERROR(AB92+AC92+$J$26/$B$58)=TRUE, "",AB92+AC92+$J$26/$B$58)</f>
        <v>147573.09533988917</v>
      </c>
      <c r="AE92" s="9">
        <f>$J$25*(AG28-$X$77)/$H$59</f>
        <v>134523.42734138947</v>
      </c>
      <c r="AF92" s="9">
        <f>$J$24*(AH28-$AA$77)/$H$58</f>
        <v>14350.481006629792</v>
      </c>
      <c r="AG92" s="64">
        <f>IF(ISERROR(AE92+AF92+$J$26/$B$58)=TRUE, "",AE92+AF92+$J$26/$B$58)</f>
        <v>147573.09533988917</v>
      </c>
      <c r="AH92" s="9">
        <f>$J$25*(AJ28-$X$77)/$H$59</f>
        <v>134523.42734138947</v>
      </c>
      <c r="AI92" s="9">
        <f>$J$24*(AK28-$AA$77)/$H$58</f>
        <v>14350.481006629792</v>
      </c>
      <c r="AJ92" s="64">
        <f>IF(ISERROR(AH92+AI92+$J$26/$B$58)=TRUE, "",AH92+AI92+$J$26/$B$58)</f>
        <v>147573.09533988917</v>
      </c>
      <c r="AV92" s="64"/>
      <c r="AY92" s="64"/>
    </row>
    <row r="93" spans="13:51" s="9" customFormat="1" ht="13.8" x14ac:dyDescent="0.3">
      <c r="M93" s="10"/>
      <c r="N93" s="10"/>
      <c r="O93" s="10"/>
      <c r="P93" s="10"/>
      <c r="Q93" s="10"/>
      <c r="R93" s="10"/>
      <c r="S93" s="10"/>
      <c r="T93" s="10"/>
    </row>
    <row r="94" spans="13:51" s="9" customFormat="1" ht="13.8" x14ac:dyDescent="0.3">
      <c r="M94" s="10"/>
      <c r="N94" s="10"/>
      <c r="O94" s="10"/>
      <c r="P94" s="10"/>
      <c r="Q94" s="10"/>
      <c r="R94" s="10"/>
      <c r="S94" s="10"/>
      <c r="T94" s="10"/>
      <c r="AD94" s="64"/>
    </row>
    <row r="95" spans="13:51" s="9" customFormat="1" ht="13.8" x14ac:dyDescent="0.3">
      <c r="M95" s="10"/>
      <c r="N95" s="10"/>
      <c r="O95" s="10"/>
      <c r="P95" s="10"/>
      <c r="Q95" s="10"/>
      <c r="R95" s="10"/>
      <c r="S95" s="10"/>
      <c r="T95" s="10"/>
      <c r="AD95" s="64"/>
      <c r="AE95" s="28"/>
      <c r="AF95" s="50"/>
      <c r="AI95" s="63"/>
      <c r="AJ95" s="72"/>
    </row>
    <row r="96" spans="13:51" s="9" customFormat="1" ht="13.8" x14ac:dyDescent="0.3">
      <c r="M96" s="10"/>
      <c r="N96" s="10"/>
      <c r="O96" s="10"/>
      <c r="P96" s="10"/>
      <c r="Q96" s="10"/>
      <c r="R96" s="10"/>
      <c r="S96" s="10"/>
      <c r="T96" s="10"/>
      <c r="AD96" s="64"/>
      <c r="AE96" s="28"/>
      <c r="AF96" s="50"/>
      <c r="AI96" s="63"/>
      <c r="AJ96" s="72"/>
    </row>
    <row r="97" spans="13:37" s="9" customFormat="1" ht="13.8" x14ac:dyDescent="0.3">
      <c r="M97" s="10"/>
      <c r="N97" s="10"/>
      <c r="O97" s="10"/>
      <c r="P97" s="10"/>
      <c r="Q97" s="10"/>
      <c r="R97" s="10"/>
      <c r="S97" s="10"/>
      <c r="T97" s="10"/>
      <c r="V97" s="9">
        <f>$J$25*(AM13-$X$77)/$H$59</f>
        <v>134523.42734138947</v>
      </c>
      <c r="W97" s="9">
        <f>$J$24*(AN13-$AA$77)/$H$58</f>
        <v>14350.481006629792</v>
      </c>
      <c r="X97" s="64">
        <f>IF(ISERROR(V97+W97+$J$26/$B$58)=TRUE, "",V97+W97+$J$26/$B$58)</f>
        <v>147573.09533988917</v>
      </c>
      <c r="Y97" s="9">
        <f>$J$25*(AP13-$X$77)/$H$59</f>
        <v>134523.42734138947</v>
      </c>
      <c r="Z97" s="9">
        <f>$J$24*(AQ13-$AA$77)/$H$58</f>
        <v>14350.481006629792</v>
      </c>
      <c r="AA97" s="64">
        <f>IF(ISERROR(Y97+Z97+$J$26/$B$58)=TRUE, "",Y97+Z97+$J$26/$B$58)</f>
        <v>147573.09533988917</v>
      </c>
      <c r="AD97" s="64"/>
      <c r="AE97" s="28"/>
      <c r="AF97" s="50"/>
      <c r="AI97" s="63"/>
      <c r="AJ97" s="72"/>
    </row>
    <row r="98" spans="13:37" s="9" customFormat="1" ht="13.8" x14ac:dyDescent="0.3">
      <c r="M98" s="10"/>
      <c r="N98" s="10"/>
      <c r="O98" s="10"/>
      <c r="P98" s="10"/>
      <c r="Q98" s="10"/>
      <c r="R98" s="10"/>
      <c r="S98" s="10"/>
      <c r="T98" s="10"/>
      <c r="V98" s="9">
        <f>$J$25*(AM14-$X$77)/$H$59</f>
        <v>134523.42734138947</v>
      </c>
      <c r="W98" s="9">
        <f>$J$24*(AN14-$AA$77)/$H$58</f>
        <v>14350.481006629792</v>
      </c>
      <c r="X98" s="64">
        <f>IF(ISERROR(V98+W98+$J$26/$B$58)=TRUE, "",V98+W98+$J$26/$B$58)</f>
        <v>147573.09533988917</v>
      </c>
      <c r="Y98" s="9">
        <f>$J$25*(AP14-$X$77)/$H$59</f>
        <v>134523.42734138947</v>
      </c>
      <c r="Z98" s="9">
        <f>$J$24*(AQ14-$AA$77)/$H$58</f>
        <v>14350.481006629792</v>
      </c>
      <c r="AA98" s="64">
        <f>IF(ISERROR(Y98+Z98+$J$26/$B$58)=TRUE, "",Y98+Z98+$J$26/$B$58)</f>
        <v>147573.09533988917</v>
      </c>
      <c r="AE98" s="28"/>
      <c r="AF98" s="50"/>
      <c r="AI98" s="63"/>
      <c r="AJ98" s="72"/>
    </row>
    <row r="99" spans="13:37" s="9" customFormat="1" ht="13.8" x14ac:dyDescent="0.3">
      <c r="M99" s="10"/>
      <c r="N99" s="10"/>
      <c r="O99" s="10"/>
      <c r="P99" s="10"/>
      <c r="Q99" s="10"/>
      <c r="R99" s="10"/>
      <c r="S99" s="10"/>
      <c r="T99" s="10"/>
      <c r="V99" s="9">
        <f>$J$25*(AM15-$X$77)/$H$59</f>
        <v>134523.42734138947</v>
      </c>
      <c r="W99" s="9">
        <f>$J$24*(AN15-$AA$77)/$H$58</f>
        <v>14350.481006629792</v>
      </c>
      <c r="X99" s="64">
        <f>IF(ISERROR(V99+W99+$J$26/$B$58)=TRUE, "",V99+W99+$J$26/$B$58)</f>
        <v>147573.09533988917</v>
      </c>
      <c r="Y99" s="9">
        <f>$J$25*(AP15-$X$77)/$H$59</f>
        <v>134523.42734138947</v>
      </c>
      <c r="Z99" s="9">
        <f>$J$24*(AQ15-$AA$77)/$H$58</f>
        <v>14350.481006629792</v>
      </c>
      <c r="AA99" s="64">
        <f>IF(ISERROR(Y99+Z99+$J$26/$B$58)=TRUE, "",Y99+Z99+$J$26/$B$58)</f>
        <v>147573.09533988917</v>
      </c>
      <c r="AE99" s="28"/>
      <c r="AF99" s="50"/>
      <c r="AI99" s="63"/>
      <c r="AJ99" s="72"/>
    </row>
    <row r="100" spans="13:37" s="9" customFormat="1" ht="13.8" x14ac:dyDescent="0.3">
      <c r="M100" s="10"/>
      <c r="N100" s="10"/>
      <c r="O100" s="10"/>
      <c r="P100" s="10"/>
      <c r="Q100" s="10"/>
      <c r="R100" s="10"/>
      <c r="S100" s="10"/>
      <c r="T100" s="10"/>
      <c r="V100" s="9">
        <f>$J$25*(AM16-$X$77)/$H$59</f>
        <v>134523.42734138947</v>
      </c>
      <c r="W100" s="9">
        <f>$J$24*(AN16-$AA$77)/$H$58</f>
        <v>14350.481006629792</v>
      </c>
      <c r="X100" s="64">
        <f>IF(ISERROR(V100+W100+$J$26/$B$58)=TRUE, "",V100+W100+$J$26/$B$58)</f>
        <v>147573.09533988917</v>
      </c>
      <c r="Y100" s="9">
        <f>$J$25*(AP16-$X$77)/$H$59</f>
        <v>134523.42734138947</v>
      </c>
      <c r="Z100" s="9">
        <f>$J$24*(AQ16-$AA$77)/$H$58</f>
        <v>14350.481006629792</v>
      </c>
      <c r="AA100" s="64">
        <f>IF(ISERROR(Y100+Z100+$J$26/$B$58)=TRUE, "",Y100+Z100+$J$26/$B$58)</f>
        <v>147573.09533988917</v>
      </c>
      <c r="AF100" s="28"/>
      <c r="AG100" s="50"/>
      <c r="AJ100" s="63"/>
      <c r="AK100" s="72"/>
    </row>
    <row r="101" spans="13:37" s="9" customFormat="1" ht="13.8" x14ac:dyDescent="0.3">
      <c r="M101" s="10"/>
      <c r="N101" s="10"/>
      <c r="O101" s="10"/>
      <c r="P101" s="10"/>
      <c r="Q101" s="10"/>
      <c r="R101" s="10"/>
      <c r="S101" s="10"/>
      <c r="T101" s="10"/>
      <c r="AF101" s="28"/>
      <c r="AG101" s="50"/>
      <c r="AJ101" s="63"/>
      <c r="AK101" s="72"/>
    </row>
    <row r="102" spans="13:37" s="9" customFormat="1" ht="13.8" x14ac:dyDescent="0.3">
      <c r="M102" s="10"/>
      <c r="N102" s="10"/>
      <c r="O102" s="10"/>
      <c r="P102" s="10"/>
      <c r="Q102" s="10"/>
      <c r="R102" s="10"/>
      <c r="S102" s="10"/>
      <c r="T102" s="10"/>
      <c r="V102" s="9">
        <f>$J$25*(AM19-$X$77)/$H$59</f>
        <v>134523.42734138947</v>
      </c>
      <c r="W102" s="9">
        <f>$J$24*(AN19-$AA$77)/$H$58</f>
        <v>14350.481006629792</v>
      </c>
      <c r="X102" s="64">
        <f>IF(ISERROR(V102+W102+$J$26/$B$58)=TRUE, "",V102+W102+$J$26/$B$58)</f>
        <v>147573.09533988917</v>
      </c>
      <c r="AA102" s="64"/>
      <c r="AF102" s="28"/>
      <c r="AG102" s="50"/>
      <c r="AJ102" s="63"/>
      <c r="AK102" s="72"/>
    </row>
    <row r="103" spans="13:37" s="9" customFormat="1" ht="13.8" x14ac:dyDescent="0.3">
      <c r="M103" s="10"/>
      <c r="N103" s="10"/>
      <c r="O103" s="10"/>
      <c r="P103" s="10"/>
      <c r="Q103" s="10"/>
      <c r="R103" s="10"/>
      <c r="S103" s="10"/>
      <c r="T103" s="10"/>
      <c r="V103" s="9">
        <f>$J$25*(AM20-$X$77)/$H$59</f>
        <v>134523.42734138947</v>
      </c>
      <c r="W103" s="9">
        <f>$J$24*(AN20-$AA$77)/$H$58</f>
        <v>14350.481006629792</v>
      </c>
      <c r="X103" s="64">
        <f>IF(ISERROR(V103+W103+$J$26/$B$58)=TRUE, "",V103+W103+$J$26/$B$58)</f>
        <v>147573.09533988917</v>
      </c>
      <c r="AA103" s="64"/>
      <c r="AF103" s="28"/>
      <c r="AG103" s="50"/>
      <c r="AJ103" s="63"/>
      <c r="AK103" s="72"/>
    </row>
    <row r="104" spans="13:37" s="9" customFormat="1" ht="13.8" x14ac:dyDescent="0.3">
      <c r="M104" s="10"/>
      <c r="N104" s="10"/>
      <c r="O104" s="10"/>
      <c r="P104" s="10"/>
      <c r="Q104" s="10"/>
      <c r="R104" s="10"/>
      <c r="S104" s="10"/>
      <c r="T104" s="10"/>
      <c r="V104" s="9">
        <f>$J$25*(AM21-$X$77)/$H$59</f>
        <v>134523.42734138947</v>
      </c>
      <c r="W104" s="9">
        <f>$J$24*(AN21-$AA$77)/$H$58</f>
        <v>14350.481006629792</v>
      </c>
      <c r="X104" s="64">
        <f>IF(ISERROR(V104+W104+$J$26/$B$58)=TRUE, "",V104+W104+$J$26/$B$58)</f>
        <v>147573.09533988917</v>
      </c>
      <c r="AA104" s="64"/>
      <c r="AF104" s="28"/>
      <c r="AG104" s="50"/>
      <c r="AJ104" s="63"/>
      <c r="AK104" s="14"/>
    </row>
    <row r="105" spans="13:37" s="9" customFormat="1" ht="13.8" x14ac:dyDescent="0.3">
      <c r="M105" s="10"/>
      <c r="N105" s="10"/>
      <c r="O105" s="10"/>
      <c r="P105" s="10"/>
      <c r="Q105" s="10"/>
      <c r="R105" s="10"/>
      <c r="S105" s="10"/>
      <c r="T105" s="10"/>
      <c r="V105" s="9">
        <f>$J$25*(AM22-$X$77)/$H$59</f>
        <v>134523.42734138947</v>
      </c>
      <c r="W105" s="9">
        <f>$J$24*(AN22-$AA$77)/$H$58</f>
        <v>14350.481006629792</v>
      </c>
      <c r="X105" s="64">
        <f>IF(ISERROR(V105+W105+$J$26/$B$58)=TRUE, "",V105+W105+$J$26/$B$58)</f>
        <v>147573.09533988917</v>
      </c>
      <c r="AA105" s="64"/>
      <c r="AF105" s="28"/>
      <c r="AG105" s="50"/>
      <c r="AJ105" s="63"/>
      <c r="AK105" s="14"/>
    </row>
    <row r="106" spans="13:37" s="9" customFormat="1" ht="13.8" x14ac:dyDescent="0.3">
      <c r="M106" s="10"/>
      <c r="N106" s="10"/>
      <c r="O106" s="10"/>
      <c r="P106" s="10"/>
      <c r="Q106" s="10"/>
      <c r="R106" s="10"/>
      <c r="S106" s="10"/>
      <c r="T106" s="10"/>
      <c r="AF106" s="28"/>
      <c r="AG106" s="50"/>
      <c r="AJ106" s="63"/>
      <c r="AK106" s="14"/>
    </row>
    <row r="107" spans="13:37" s="9" customFormat="1" ht="13.8" x14ac:dyDescent="0.3">
      <c r="M107" s="10"/>
      <c r="N107" s="10"/>
      <c r="O107" s="10"/>
      <c r="P107" s="10"/>
      <c r="Q107" s="10"/>
      <c r="R107" s="10"/>
      <c r="S107" s="10"/>
      <c r="T107" s="10"/>
      <c r="V107" s="9">
        <f>$J$25*(AM25-$X$77)/$H$59</f>
        <v>134523.42734138947</v>
      </c>
      <c r="W107" s="9">
        <f>$J$24*(AN25-$AA$77)/$H$58</f>
        <v>14350.481006629792</v>
      </c>
      <c r="X107" s="64">
        <f>IF(ISERROR(V107+W107+$J$26/$B$58)=TRUE, "",V107+W107+$J$26/$B$58)</f>
        <v>147573.09533988917</v>
      </c>
      <c r="AA107" s="64"/>
      <c r="AF107" s="28"/>
      <c r="AG107" s="50"/>
      <c r="AJ107" s="63"/>
      <c r="AK107" s="14"/>
    </row>
    <row r="108" spans="13:37" s="9" customFormat="1" ht="13.8" x14ac:dyDescent="0.3">
      <c r="M108" s="10"/>
      <c r="N108" s="10"/>
      <c r="O108" s="10"/>
      <c r="P108" s="10"/>
      <c r="Q108" s="10"/>
      <c r="R108" s="10"/>
      <c r="S108" s="10"/>
      <c r="T108" s="10"/>
      <c r="V108" s="9">
        <f>$J$25*(AM26-$X$77)/$H$59</f>
        <v>134523.42734138947</v>
      </c>
      <c r="W108" s="9">
        <f>$J$24*(AN26-$AA$77)/$H$58</f>
        <v>14350.481006629792</v>
      </c>
      <c r="X108" s="64">
        <f>IF(ISERROR(V108+W108+$J$26/$B$58)=TRUE, "",V108+W108+$J$26/$B$58)</f>
        <v>147573.09533988917</v>
      </c>
      <c r="AA108" s="64"/>
      <c r="AF108" s="28"/>
      <c r="AG108" s="50"/>
      <c r="AJ108" s="63"/>
      <c r="AK108" s="14"/>
    </row>
    <row r="109" spans="13:37" s="9" customFormat="1" ht="13.8" x14ac:dyDescent="0.3">
      <c r="M109" s="10"/>
      <c r="N109" s="10"/>
      <c r="O109" s="10"/>
      <c r="P109" s="10"/>
      <c r="Q109" s="10"/>
      <c r="R109" s="10"/>
      <c r="S109" s="10"/>
      <c r="T109" s="10"/>
      <c r="V109" s="9">
        <f>$J$25*(AM27-$X$77)/$H$59</f>
        <v>134523.42734138947</v>
      </c>
      <c r="W109" s="9">
        <f>$J$24*(AN27-$AA$77)/$H$58</f>
        <v>14350.481006629792</v>
      </c>
      <c r="X109" s="64">
        <f>IF(ISERROR(V109+W109+$J$26/$B$58)=TRUE, "",V109+W109+$J$26/$B$58)</f>
        <v>147573.09533988917</v>
      </c>
      <c r="AA109" s="64"/>
      <c r="AF109" s="28"/>
      <c r="AG109" s="50"/>
      <c r="AJ109" s="63"/>
      <c r="AK109" s="14"/>
    </row>
    <row r="110" spans="13:37" s="9" customFormat="1" ht="13.8" x14ac:dyDescent="0.3">
      <c r="M110" s="10"/>
      <c r="N110" s="10"/>
      <c r="O110" s="10"/>
      <c r="P110" s="10"/>
      <c r="Q110" s="10"/>
      <c r="R110" s="10"/>
      <c r="S110" s="10"/>
      <c r="T110" s="10"/>
      <c r="V110" s="9">
        <f>$J$25*(AM28-$X$77)/$H$59</f>
        <v>134523.42734138947</v>
      </c>
      <c r="W110" s="9">
        <f>$J$24*(AN28-$AA$77)/$H$58</f>
        <v>14350.481006629792</v>
      </c>
      <c r="X110" s="64">
        <f>IF(ISERROR(V110+W110+$J$26/$B$58)=TRUE, "",V110+W110+$J$26/$B$58)</f>
        <v>147573.09533988917</v>
      </c>
      <c r="AA110" s="64"/>
      <c r="AF110" s="28"/>
      <c r="AG110" s="50"/>
      <c r="AJ110" s="63"/>
      <c r="AK110" s="14"/>
    </row>
    <row r="111" spans="13:37" s="9" customFormat="1" ht="13.8" x14ac:dyDescent="0.3">
      <c r="M111" s="10"/>
      <c r="N111" s="10"/>
      <c r="O111" s="10"/>
      <c r="P111" s="10"/>
      <c r="Q111" s="10"/>
      <c r="R111" s="10"/>
      <c r="S111" s="10"/>
      <c r="T111" s="10"/>
      <c r="AF111" s="28"/>
      <c r="AG111" s="50"/>
      <c r="AJ111" s="63"/>
      <c r="AK111" s="14"/>
    </row>
    <row r="112" spans="13:37" s="9" customFormat="1" ht="13.8" x14ac:dyDescent="0.3">
      <c r="M112" s="10"/>
      <c r="N112" s="10"/>
      <c r="O112" s="10"/>
      <c r="P112" s="10"/>
      <c r="Q112" s="10"/>
      <c r="R112" s="10"/>
      <c r="S112" s="10"/>
      <c r="T112" s="10"/>
      <c r="AF112" s="28"/>
      <c r="AG112" s="50"/>
      <c r="AJ112" s="63"/>
      <c r="AK112" s="14"/>
    </row>
    <row r="113" spans="1:37" s="9" customFormat="1" ht="13.8" x14ac:dyDescent="0.3">
      <c r="M113" s="10"/>
      <c r="N113" s="10"/>
      <c r="O113" s="10"/>
      <c r="P113" s="10"/>
      <c r="Q113" s="10"/>
      <c r="R113" s="10"/>
      <c r="S113" s="10"/>
      <c r="T113" s="10"/>
      <c r="AF113" s="28"/>
      <c r="AG113" s="50"/>
      <c r="AJ113" s="63"/>
      <c r="AK113" s="14"/>
    </row>
    <row r="114" spans="1:37" s="9" customFormat="1" ht="13.8" x14ac:dyDescent="0.3">
      <c r="M114" s="10"/>
      <c r="N114" s="10"/>
      <c r="O114" s="10"/>
      <c r="P114" s="10"/>
      <c r="Q114" s="10"/>
      <c r="R114" s="10"/>
      <c r="S114" s="10"/>
      <c r="T114" s="10"/>
      <c r="AF114" s="28"/>
      <c r="AG114" s="50"/>
      <c r="AJ114" s="63"/>
    </row>
    <row r="115" spans="1:37" s="9" customFormat="1" ht="13.8" x14ac:dyDescent="0.3">
      <c r="M115" s="10"/>
      <c r="N115" s="10"/>
      <c r="O115" s="10"/>
      <c r="P115" s="10"/>
      <c r="Q115" s="10"/>
      <c r="R115" s="10"/>
      <c r="S115" s="10"/>
      <c r="T115" s="10"/>
      <c r="AJ115" s="63"/>
    </row>
    <row r="116" spans="1:37" s="9" customFormat="1" ht="13.8" x14ac:dyDescent="0.3">
      <c r="M116" s="10"/>
      <c r="N116" s="10"/>
      <c r="O116" s="10"/>
      <c r="P116" s="10"/>
      <c r="Q116" s="10"/>
      <c r="R116" s="10"/>
      <c r="S116" s="10"/>
      <c r="T116" s="10"/>
    </row>
    <row r="117" spans="1:37" s="9" customFormat="1" ht="13.8" x14ac:dyDescent="0.3">
      <c r="M117" s="10"/>
      <c r="N117" s="10"/>
      <c r="O117" s="10"/>
      <c r="P117" s="10"/>
      <c r="Q117" s="10"/>
      <c r="R117" s="10"/>
      <c r="S117" s="10"/>
      <c r="T117" s="10"/>
    </row>
    <row r="118" spans="1:37" s="9" customFormat="1" ht="13.8" x14ac:dyDescent="0.3">
      <c r="A118" s="123"/>
      <c r="B118" s="128"/>
      <c r="C118" s="129"/>
      <c r="D118" s="123"/>
      <c r="E118" s="123"/>
      <c r="F118" s="123"/>
      <c r="G118" s="129"/>
      <c r="H118" s="123"/>
      <c r="I118" s="123"/>
      <c r="J118" s="123"/>
      <c r="K118" s="123"/>
      <c r="M118" s="10"/>
      <c r="N118" s="10"/>
      <c r="O118" s="10"/>
      <c r="P118" s="10"/>
      <c r="Q118" s="10"/>
      <c r="R118" s="10"/>
      <c r="S118" s="10"/>
      <c r="T118" s="10"/>
    </row>
    <row r="119" spans="1:37" s="9" customFormat="1" ht="13.8" x14ac:dyDescent="0.3">
      <c r="A119" s="123"/>
      <c r="B119" s="130"/>
      <c r="C119" s="129"/>
      <c r="D119" s="131"/>
      <c r="E119" s="131"/>
      <c r="F119" s="132" t="s">
        <v>148</v>
      </c>
      <c r="G119" s="129"/>
      <c r="H119" s="131"/>
      <c r="I119" s="131"/>
      <c r="J119" s="131"/>
      <c r="K119" s="123"/>
      <c r="M119" s="10"/>
      <c r="N119" s="10"/>
      <c r="O119" s="10"/>
      <c r="P119" s="10"/>
      <c r="Q119" s="10"/>
      <c r="R119" s="10"/>
      <c r="S119" s="10"/>
      <c r="T119" s="10"/>
    </row>
    <row r="120" spans="1:37" s="9" customFormat="1" ht="13.8" x14ac:dyDescent="0.3">
      <c r="A120" s="123"/>
      <c r="B120" s="131"/>
      <c r="C120" s="131"/>
      <c r="D120" s="131"/>
      <c r="E120" s="131"/>
      <c r="F120" s="142" t="s">
        <v>150</v>
      </c>
      <c r="G120" s="131"/>
      <c r="H120" s="131"/>
      <c r="I120" s="131"/>
      <c r="J120" s="131"/>
      <c r="K120" s="123"/>
      <c r="M120" s="10"/>
      <c r="N120" s="10"/>
      <c r="O120" s="10"/>
      <c r="P120" s="10"/>
      <c r="Q120" s="10"/>
      <c r="R120" s="10"/>
      <c r="S120" s="10"/>
      <c r="T120" s="10"/>
    </row>
  </sheetData>
  <mergeCells count="5">
    <mergeCell ref="F36:F37"/>
    <mergeCell ref="H16:K17"/>
    <mergeCell ref="H18:K19"/>
    <mergeCell ref="H20:K21"/>
    <mergeCell ref="D17:E17"/>
  </mergeCells>
  <dataValidations count="2">
    <dataValidation type="list" allowBlank="1" showInputMessage="1" showErrorMessage="1" sqref="K33">
      <formula1>"Y,N"</formula1>
    </dataValidation>
    <dataValidation type="list" allowBlank="1" showInputMessage="1" showErrorMessage="1" sqref="D17">
      <formula1>$AP$21:$AP$38</formula1>
    </dataValidation>
  </dataValidations>
  <hyperlinks>
    <hyperlink ref="F64" r:id="rId1"/>
    <hyperlink ref="F120" r:id="rId2"/>
  </hyperlinks>
  <pageMargins left="0.47244094488188981" right="0.23622047244094491" top="0.31496062992125984" bottom="0.98425196850393704" header="0.43307086614173229" footer="0.59055118110236227"/>
  <pageSetup scale="94" orientation="portrait" horizontalDpi="300" r:id="rId3"/>
  <headerFooter alignWithMargins="0"/>
  <rowBreaks count="2" manualBreakCount="2">
    <brk id="7" max="10" man="1"/>
    <brk id="64"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Cross Section</vt:lpstr>
      <vt:lpstr>'Cross Section'!Print_Area</vt:lpstr>
      <vt:lpstr>'READ 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2012-03-20T12:30:25Z</cp:lastPrinted>
  <dcterms:created xsi:type="dcterms:W3CDTF">2010-01-26T17:29:04Z</dcterms:created>
  <dcterms:modified xsi:type="dcterms:W3CDTF">2016-03-02T16:05:28Z</dcterms:modified>
  <cp:category>Engineering Spreadsheets</cp:category>
</cp:coreProperties>
</file>