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22" i="7" l="1"/>
  <c r="C12" i="12" l="1"/>
  <c r="AB15" i="7" l="1"/>
  <c r="Y15" i="7" s="1"/>
  <c r="AB16" i="7"/>
  <c r="AB17" i="7"/>
  <c r="AB18" i="7"/>
  <c r="AB19" i="7"/>
  <c r="AB20" i="7"/>
  <c r="AB21" i="7"/>
  <c r="AB22" i="7"/>
  <c r="AB23" i="7"/>
  <c r="AB24" i="7"/>
  <c r="AB25" i="7"/>
  <c r="AB26" i="7"/>
  <c r="AB27" i="7"/>
  <c r="AB28" i="7"/>
  <c r="AB29" i="7"/>
  <c r="AB30" i="7"/>
  <c r="AB31" i="7"/>
  <c r="AB32" i="7"/>
  <c r="AB33" i="7"/>
  <c r="AB34" i="7"/>
  <c r="Y33" i="7" l="1"/>
  <c r="Z33" i="7" s="1"/>
  <c r="Y34" i="7"/>
  <c r="Z34" i="7" s="1"/>
  <c r="Y30" i="7"/>
  <c r="Z30" i="7" s="1"/>
  <c r="Y26" i="7"/>
  <c r="Z26" i="7" s="1"/>
  <c r="Y22" i="7"/>
  <c r="Z22" i="7" s="1"/>
  <c r="Y18" i="7"/>
  <c r="Z18" i="7" s="1"/>
  <c r="Y17" i="7"/>
  <c r="Z17" i="7" s="1"/>
  <c r="Y31" i="7"/>
  <c r="Z31" i="7" s="1"/>
  <c r="Y27" i="7"/>
  <c r="Z27" i="7" s="1"/>
  <c r="Y19" i="7"/>
  <c r="Z19" i="7" s="1"/>
  <c r="Y32" i="7"/>
  <c r="Z32" i="7" s="1"/>
  <c r="Y28" i="7"/>
  <c r="Z28" i="7" s="1"/>
  <c r="Y24" i="7"/>
  <c r="Z24" i="7" s="1"/>
  <c r="Y20" i="7"/>
  <c r="Z20" i="7" s="1"/>
  <c r="Y16" i="7"/>
  <c r="Z16" i="7" s="1"/>
  <c r="Y23" i="7"/>
  <c r="Z23" i="7" s="1"/>
  <c r="Y21" i="7"/>
  <c r="Z21" i="7" s="1"/>
  <c r="Y25" i="7"/>
  <c r="Z25" i="7" s="1"/>
  <c r="Z15" i="7"/>
  <c r="Y29" i="7"/>
  <c r="Z29" i="7" s="1"/>
  <c r="G22" i="7"/>
  <c r="G21" i="7"/>
  <c r="C21" i="7"/>
  <c r="B12" i="7" l="1"/>
  <c r="F11" i="7"/>
  <c r="L10" i="7"/>
  <c r="F10" i="7"/>
  <c r="J9" i="7"/>
  <c r="F9" i="7"/>
  <c r="J8" i="7"/>
  <c r="F8" i="7"/>
  <c r="X7" i="7"/>
  <c r="X6" i="7"/>
  <c r="X5" i="7"/>
  <c r="X4" i="7"/>
  <c r="X3" i="7"/>
  <c r="X2" i="7"/>
  <c r="X1" i="7"/>
  <c r="G1" i="7" s="1"/>
  <c r="J10" i="7" l="1"/>
  <c r="AB36" i="7"/>
  <c r="AB35" i="7"/>
  <c r="AE43" i="7"/>
  <c r="AD43" i="7"/>
  <c r="AB37" i="7"/>
  <c r="AB38" i="7"/>
  <c r="AB39" i="7"/>
  <c r="AB40" i="7"/>
  <c r="AB41" i="7"/>
  <c r="AB42" i="7"/>
  <c r="AB43" i="7"/>
  <c r="AB44" i="7"/>
  <c r="AB45" i="7"/>
  <c r="AB46" i="7"/>
  <c r="AB47" i="7"/>
  <c r="AB48" i="7"/>
  <c r="AB49" i="7"/>
  <c r="AB50" i="7"/>
  <c r="AB51" i="7"/>
  <c r="AB52" i="7"/>
  <c r="AB53" i="7"/>
  <c r="AB54" i="7"/>
  <c r="AB55" i="7"/>
  <c r="Y35" i="7" l="1"/>
  <c r="Y37" i="7"/>
  <c r="Z37" i="7" s="1"/>
  <c r="Y40" i="7"/>
  <c r="Z40" i="7" s="1"/>
  <c r="AD45" i="7"/>
  <c r="Y45" i="7"/>
  <c r="Z45" i="7" s="1"/>
  <c r="Y47" i="7"/>
  <c r="Z47" i="7" s="1"/>
  <c r="Y53" i="7"/>
  <c r="Z53" i="7" s="1"/>
  <c r="Y39" i="7"/>
  <c r="Z39" i="7" s="1"/>
  <c r="Y36" i="7"/>
  <c r="Z36" i="7" s="1"/>
  <c r="Y54" i="7"/>
  <c r="Z54" i="7" s="1"/>
  <c r="Y46" i="7"/>
  <c r="Z46" i="7" s="1"/>
  <c r="Y41" i="7"/>
  <c r="Z41" i="7" s="1"/>
  <c r="Y55" i="7"/>
  <c r="Z55" i="7" s="1"/>
  <c r="Y49" i="7"/>
  <c r="Z49" i="7" s="1"/>
  <c r="Y44" i="7"/>
  <c r="Z44" i="7" s="1"/>
  <c r="Y38" i="7"/>
  <c r="Z38" i="7" s="1"/>
  <c r="Y42" i="7"/>
  <c r="Z42" i="7" s="1"/>
  <c r="Y52" i="7"/>
  <c r="Z52" i="7" s="1"/>
  <c r="Y51" i="7"/>
  <c r="Z51" i="7" s="1"/>
  <c r="Y48" i="7"/>
  <c r="Z48" i="7" s="1"/>
  <c r="Y50" i="7"/>
  <c r="Z50" i="7" s="1"/>
  <c r="Y43" i="7"/>
  <c r="Z43" i="7" s="1"/>
  <c r="V39" i="7" l="1"/>
  <c r="W39" i="7" s="1"/>
  <c r="V43" i="7"/>
  <c r="W43" i="7" s="1"/>
  <c r="X43" i="7" s="1"/>
  <c r="V50" i="7"/>
  <c r="W50" i="7" s="1"/>
  <c r="X50" i="7" s="1"/>
  <c r="V42" i="7"/>
  <c r="W42" i="7" s="1"/>
  <c r="X42" i="7" s="1"/>
  <c r="V33" i="7"/>
  <c r="W33" i="7" s="1"/>
  <c r="X33" i="7" s="1"/>
  <c r="V24" i="7"/>
  <c r="W24" i="7" s="1"/>
  <c r="X24" i="7" s="1"/>
  <c r="V28" i="7"/>
  <c r="W28" i="7" s="1"/>
  <c r="X28" i="7" s="1"/>
  <c r="V21" i="7"/>
  <c r="W21" i="7" s="1"/>
  <c r="X21" i="7" s="1"/>
  <c r="V29" i="7"/>
  <c r="W29" i="7" s="1"/>
  <c r="X29" i="7" s="1"/>
  <c r="V17" i="7"/>
  <c r="W17" i="7" s="1"/>
  <c r="X17" i="7" s="1"/>
  <c r="V19" i="7"/>
  <c r="W19" i="7" s="1"/>
  <c r="X19" i="7" s="1"/>
  <c r="V27" i="7"/>
  <c r="W27" i="7" s="1"/>
  <c r="X27" i="7" s="1"/>
  <c r="V16" i="7"/>
  <c r="W16" i="7" s="1"/>
  <c r="X16" i="7" s="1"/>
  <c r="V34" i="7"/>
  <c r="W34" i="7" s="1"/>
  <c r="X34" i="7" s="1"/>
  <c r="V15" i="7"/>
  <c r="W15" i="7" s="1"/>
  <c r="X15" i="7" s="1"/>
  <c r="V25" i="7"/>
  <c r="W25" i="7" s="1"/>
  <c r="X25" i="7" s="1"/>
  <c r="V22" i="7"/>
  <c r="W22" i="7" s="1"/>
  <c r="X22" i="7" s="1"/>
  <c r="V32" i="7"/>
  <c r="W32" i="7" s="1"/>
  <c r="X32" i="7" s="1"/>
  <c r="V20" i="7"/>
  <c r="W20" i="7" s="1"/>
  <c r="X20" i="7" s="1"/>
  <c r="V30" i="7"/>
  <c r="W30" i="7" s="1"/>
  <c r="X30" i="7" s="1"/>
  <c r="V23" i="7"/>
  <c r="W23" i="7" s="1"/>
  <c r="X23" i="7" s="1"/>
  <c r="V26" i="7"/>
  <c r="W26" i="7" s="1"/>
  <c r="X26" i="7" s="1"/>
  <c r="V31" i="7"/>
  <c r="V18" i="7"/>
  <c r="W18" i="7" s="1"/>
  <c r="X18" i="7" s="1"/>
  <c r="Z35" i="7"/>
  <c r="V35" i="7" s="1"/>
  <c r="V49" i="7"/>
  <c r="W49" i="7" s="1"/>
  <c r="V47" i="7"/>
  <c r="W47" i="7" s="1"/>
  <c r="X47" i="7" s="1"/>
  <c r="V55" i="7"/>
  <c r="W55" i="7" s="1"/>
  <c r="V45" i="7"/>
  <c r="W45" i="7" s="1"/>
  <c r="V40" i="7"/>
  <c r="W40" i="7" s="1"/>
  <c r="X40" i="7" s="1"/>
  <c r="V48" i="7"/>
  <c r="W48" i="7" s="1"/>
  <c r="X48" i="7" s="1"/>
  <c r="V51" i="7"/>
  <c r="W51" i="7" s="1"/>
  <c r="V54" i="7"/>
  <c r="W54" i="7" s="1"/>
  <c r="X54" i="7" s="1"/>
  <c r="V37" i="7"/>
  <c r="W37" i="7" s="1"/>
  <c r="V52" i="7"/>
  <c r="W52" i="7" s="1"/>
  <c r="V46" i="7"/>
  <c r="W46" i="7" s="1"/>
  <c r="X46" i="7" s="1"/>
  <c r="V36" i="7"/>
  <c r="W36" i="7" s="1"/>
  <c r="X36" i="7" s="1"/>
  <c r="V38" i="7"/>
  <c r="W38" i="7" s="1"/>
  <c r="X38" i="7" s="1"/>
  <c r="V41" i="7"/>
  <c r="W41" i="7" s="1"/>
  <c r="X41" i="7" s="1"/>
  <c r="V44" i="7"/>
  <c r="W44" i="7" s="1"/>
  <c r="V53" i="7"/>
  <c r="W53" i="7" s="1"/>
  <c r="X53" i="7" s="1"/>
  <c r="X39" i="7" l="1"/>
  <c r="X49" i="7"/>
  <c r="W31" i="7"/>
  <c r="X31" i="7" s="1"/>
  <c r="W35" i="7"/>
  <c r="X35" i="7" s="1"/>
  <c r="X55" i="7"/>
  <c r="X51" i="7"/>
  <c r="X45" i="7"/>
  <c r="X52" i="7"/>
  <c r="X37" i="7"/>
  <c r="X44" i="7"/>
  <c r="AF38" i="7" l="1"/>
  <c r="AF45" i="7" s="1"/>
  <c r="AE40" i="7" l="1"/>
  <c r="AF40" i="7"/>
  <c r="AE36" i="7" s="1"/>
  <c r="AF41" i="7" l="1"/>
  <c r="AF36" i="7"/>
  <c r="K44" i="7"/>
  <c r="J44" i="7"/>
</calcChain>
</file>

<file path=xl/sharedStrings.xml><?xml version="1.0" encoding="utf-8"?>
<sst xmlns="http://schemas.openxmlformats.org/spreadsheetml/2006/main" count="102" uniqueCount="74">
  <si>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</si>
  <si>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</si>
  <si>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</si>
  <si>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</si>
  <si>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</si>
  <si>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</si>
  <si>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</si>
  <si>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</si>
  <si>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</si>
  <si>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</si>
  <si>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</si>
  <si>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</si>
  <si>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</si>
  <si>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</si>
  <si>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</si>
  <si>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</si>
  <si>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</si>
  <si>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</si>
  <si>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</si>
  <si>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</si>
  <si>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</si>
  <si>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</si>
  <si>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</si>
  <si>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</si>
  <si>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</si>
  <si>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</si>
  <si>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</si>
  <si>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</si>
  <si>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</si>
  <si>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</si>
  <si>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</si>
  <si>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</si>
  <si>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</si>
  <si>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</si>
  <si>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</si>
  <si>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</si>
  <si>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</si>
  <si>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</si>
  <si>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</si>
  <si>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</si>
  <si>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</si>
  <si>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</si>
  <si>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</si>
  <si>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</si>
  <si>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</si>
  <si>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</si>
  <si>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</si>
  <si>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</si>
  <si>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</si>
  <si>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</si>
  <si>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</si>
  <si>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</si>
  <si>
    <t>(Parameter A should be kept = 1.0)</t>
  </si>
  <si>
    <t>http://www.abbottaerospace.com/subscribe</t>
  </si>
  <si>
    <t>http://www.xl-viking.com/download-free-trial/</t>
  </si>
  <si>
    <t>http://www.abbottaerospace.com/engineering-services</t>
  </si>
  <si>
    <t>AA-SM-007-050</t>
  </si>
  <si>
    <t>INTERACTION OF SHEAR AND COMPRESSION BUCKLING</t>
  </si>
  <si>
    <t>Applied Stresses:</t>
  </si>
  <si>
    <t>Allowable Stresses</t>
  </si>
  <si>
    <r>
      <t>τ</t>
    </r>
    <r>
      <rPr>
        <vertAlign val="subscript"/>
        <sz val="10"/>
        <rFont val="Calibri"/>
        <family val="2"/>
        <scheme val="minor"/>
      </rPr>
      <t>cr</t>
    </r>
    <r>
      <rPr>
        <sz val="10"/>
        <rFont val="Calibri"/>
        <family val="2"/>
        <scheme val="minor"/>
      </rPr>
      <t xml:space="preserve"> =</t>
    </r>
  </si>
  <si>
    <r>
      <t>σ</t>
    </r>
    <r>
      <rPr>
        <vertAlign val="subscript"/>
        <sz val="10"/>
        <rFont val="Calibri"/>
        <family val="2"/>
        <scheme val="minor"/>
      </rPr>
      <t>cr</t>
    </r>
    <r>
      <rPr>
        <sz val="10"/>
        <rFont val="Calibri"/>
        <family val="2"/>
        <scheme val="minor"/>
      </rPr>
      <t xml:space="preserve"> =</t>
    </r>
  </si>
  <si>
    <r>
      <t>τ</t>
    </r>
    <r>
      <rPr>
        <vertAlign val="subscript"/>
        <sz val="10"/>
        <rFont val="Calibri"/>
        <family val="2"/>
        <scheme val="minor"/>
      </rPr>
      <t>cr,0</t>
    </r>
    <r>
      <rPr>
        <sz val="10"/>
        <rFont val="Calibri"/>
        <family val="2"/>
        <scheme val="minor"/>
      </rPr>
      <t xml:space="preserve"> =</t>
    </r>
  </si>
  <si>
    <r>
      <t>σ</t>
    </r>
    <r>
      <rPr>
        <vertAlign val="subscript"/>
        <sz val="10"/>
        <rFont val="Calibri"/>
        <family val="2"/>
        <scheme val="minor"/>
      </rPr>
      <t>cr,0</t>
    </r>
    <r>
      <rPr>
        <sz val="10"/>
        <rFont val="Calibri"/>
        <family val="2"/>
        <scheme val="minor"/>
      </rPr>
      <t xml:space="preserve"> =</t>
    </r>
  </si>
  <si>
    <t>Shear:</t>
  </si>
  <si>
    <t>Compression</t>
  </si>
  <si>
    <t>psi</t>
  </si>
  <si>
    <t>Axial:</t>
  </si>
  <si>
    <r>
      <t>R</t>
    </r>
    <r>
      <rPr>
        <vertAlign val="subscript"/>
        <sz val="10"/>
        <rFont val="Calibri"/>
        <family val="2"/>
        <scheme val="minor"/>
      </rPr>
      <t>c</t>
    </r>
    <r>
      <rPr>
        <sz val="10"/>
        <rFont val="Calibri"/>
        <family val="2"/>
        <scheme val="minor"/>
      </rPr>
      <t xml:space="preserve"> =</t>
    </r>
  </si>
  <si>
    <r>
      <t>R</t>
    </r>
    <r>
      <rPr>
        <vertAlign val="subscript"/>
        <sz val="10"/>
        <rFont val="Calibri"/>
        <family val="2"/>
        <scheme val="minor"/>
      </rPr>
      <t>s</t>
    </r>
    <r>
      <rPr>
        <sz val="10"/>
        <rFont val="Calibri"/>
        <family val="2"/>
        <scheme val="minor"/>
      </rPr>
      <t xml:space="preserve"> =</t>
    </r>
  </si>
  <si>
    <t>Tension</t>
  </si>
  <si>
    <t>(NACA-TN-1223, 1947)</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</si>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</sst>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8"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indexed="12"/>
      <name val="Calibri"/>
      <family val="2"/>
      <scheme val="minor"/>
    </font>
    <font>
      <b/>
      <i/>
      <u/>
      <sz val="10"/>
      <color theme="10"/>
      <name val="Calibri"/>
      <family val="2"/>
      <scheme val="minor"/>
    </font>
    <font>
      <sz val="10"/>
      <color rgb="FF0000CC"/>
      <name val="Calibri"/>
      <family val="2"/>
      <scheme val="minor"/>
    </font>
    <font>
      <u/>
      <sz val="10"/>
      <color theme="10"/>
      <name val="Arial"/>
      <family val="2"/>
    </font>
    <font>
      <u/>
      <sz val="10"/>
      <color theme="10"/>
      <name val="Calibri"/>
      <family val="2"/>
      <scheme val="minor"/>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89">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1" fontId="12"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Protection="1">
      <protection locked="0"/>
    </xf>
    <xf numFmtId="2" fontId="3" fillId="0" borderId="0" xfId="2" applyNumberFormat="1" applyFont="1" applyProtection="1"/>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3" fillId="0" borderId="0" xfId="1" applyFont="1" applyBorder="1" applyAlignment="1" applyProtection="1">
      <alignment horizontal="center"/>
      <protection locked="0"/>
    </xf>
    <xf numFmtId="0" fontId="3" fillId="0" borderId="0" xfId="2" applyFont="1"/>
    <xf numFmtId="0" fontId="14" fillId="0" borderId="0" xfId="2" applyFont="1" applyProtection="1">
      <protection locked="0"/>
    </xf>
    <xf numFmtId="0" fontId="3" fillId="0" borderId="0" xfId="3" applyFont="1" applyBorder="1" applyAlignment="1">
      <alignment horizontal="left" vertical="top" wrapText="1"/>
    </xf>
    <xf numFmtId="0" fontId="16" fillId="0" borderId="0" xfId="6" applyFont="1" applyBorder="1" applyAlignment="1" applyProtection="1">
      <alignment horizontal="center"/>
    </xf>
    <xf numFmtId="0" fontId="2" fillId="0" borderId="0" xfId="7" applyBorder="1" applyAlignment="1" applyProtection="1">
      <alignment horizontal="center"/>
    </xf>
    <xf numFmtId="0" fontId="1" fillId="0" borderId="0" xfId="2"/>
    <xf numFmtId="0" fontId="15" fillId="0" borderId="0" xfId="6" applyBorder="1" applyAlignment="1">
      <alignment horizontal="center"/>
    </xf>
    <xf numFmtId="0" fontId="2" fillId="0" borderId="0" xfId="7" applyFont="1" applyBorder="1" applyAlignment="1" applyProtection="1">
      <alignment horizontal="center"/>
    </xf>
    <xf numFmtId="0" fontId="17" fillId="0" borderId="0" xfId="2" applyFont="1" applyAlignment="1" applyProtection="1">
      <alignment horizontal="right"/>
    </xf>
    <xf numFmtId="0" fontId="17" fillId="0" borderId="0" xfId="2" applyFont="1" applyProtection="1">
      <protection locked="0"/>
    </xf>
    <xf numFmtId="1" fontId="14" fillId="0" borderId="0" xfId="3" applyNumberFormat="1" applyFont="1" applyFill="1" applyBorder="1" applyAlignment="1" applyProtection="1">
      <alignment horizontal="right"/>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7" applyBorder="1" applyAlignment="1" applyProtection="1">
      <alignment horizontal="center"/>
    </xf>
    <xf numFmtId="0" fontId="2" fillId="0" borderId="0" xfId="1" applyAlignment="1" applyProtection="1">
      <alignment horizontal="left"/>
      <protection locked="0"/>
    </xf>
    <xf numFmtId="0" fontId="2" fillId="0" borderId="0" xfId="1" applyAlignment="1" applyProtection="1">
      <alignment horizontal="left"/>
    </xf>
  </cellXfs>
  <cellStyles count="8">
    <cellStyle name="Hyperlink" xfId="1" builtinId="8"/>
    <cellStyle name="Hyperlink 2" xfId="6"/>
    <cellStyle name="Hyperlink 2 2" xfId="7"/>
    <cellStyle name="Normal" xfId="0" builtinId="0"/>
    <cellStyle name="Normal 2" xfId="2"/>
    <cellStyle name="Normal 2 2" xfId="3"/>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9544623184974E-2"/>
          <c:y val="3.6985958592761908E-2"/>
          <c:w val="0.85667524899426972"/>
          <c:h val="0.81647953051167721"/>
        </c:manualLayout>
      </c:layout>
      <c:scatterChart>
        <c:scatterStyle val="lineMarker"/>
        <c:varyColors val="0"/>
        <c:ser>
          <c:idx val="0"/>
          <c:order val="0"/>
          <c:spPr>
            <a:ln w="19050">
              <a:solidFill>
                <a:schemeClr val="tx1"/>
              </a:solidFill>
            </a:ln>
          </c:spPr>
          <c:marker>
            <c:symbol val="none"/>
          </c:marker>
          <c:xVal>
            <c:numRef>
              <c:f>Stress!$AA$15:$AA$55</c:f>
              <c:numCache>
                <c:formatCode>0.000</c:formatCode>
                <c:ptCount val="41"/>
                <c:pt idx="0">
                  <c:v>-1</c:v>
                </c:pt>
                <c:pt idx="1">
                  <c:v>-0.95</c:v>
                </c:pt>
                <c:pt idx="2">
                  <c:v>-0.9</c:v>
                </c:pt>
                <c:pt idx="3">
                  <c:v>-0.85</c:v>
                </c:pt>
                <c:pt idx="4">
                  <c:v>-0.8</c:v>
                </c:pt>
                <c:pt idx="5">
                  <c:v>-0.75</c:v>
                </c:pt>
                <c:pt idx="6">
                  <c:v>-0.7</c:v>
                </c:pt>
                <c:pt idx="7">
                  <c:v>-0.65</c:v>
                </c:pt>
                <c:pt idx="8">
                  <c:v>-0.6</c:v>
                </c:pt>
                <c:pt idx="9">
                  <c:v>-0.55000000000000004</c:v>
                </c:pt>
                <c:pt idx="10">
                  <c:v>-0.5</c:v>
                </c:pt>
                <c:pt idx="11">
                  <c:v>-0.45</c:v>
                </c:pt>
                <c:pt idx="12">
                  <c:v>-0.4</c:v>
                </c:pt>
                <c:pt idx="13">
                  <c:v>-0.35</c:v>
                </c:pt>
                <c:pt idx="14">
                  <c:v>-0.3</c:v>
                </c:pt>
                <c:pt idx="15">
                  <c:v>-0.25</c:v>
                </c:pt>
                <c:pt idx="16">
                  <c:v>-0.2</c:v>
                </c:pt>
                <c:pt idx="17">
                  <c:v>-0.15</c:v>
                </c:pt>
                <c:pt idx="18">
                  <c:v>-0.1</c:v>
                </c:pt>
                <c:pt idx="19">
                  <c:v>-0.05</c:v>
                </c:pt>
                <c:pt idx="20">
                  <c:v>0</c:v>
                </c:pt>
                <c:pt idx="21">
                  <c:v>0.05</c:v>
                </c:pt>
                <c:pt idx="22">
                  <c:v>0.1</c:v>
                </c:pt>
                <c:pt idx="23">
                  <c:v>0.15</c:v>
                </c:pt>
                <c:pt idx="24">
                  <c:v>0.2</c:v>
                </c:pt>
                <c:pt idx="25">
                  <c:v>0.25</c:v>
                </c:pt>
                <c:pt idx="26">
                  <c:v>0.3</c:v>
                </c:pt>
                <c:pt idx="27">
                  <c:v>0.35</c:v>
                </c:pt>
                <c:pt idx="28">
                  <c:v>0.4</c:v>
                </c:pt>
                <c:pt idx="29">
                  <c:v>0.45</c:v>
                </c:pt>
                <c:pt idx="30">
                  <c:v>0.55000000000000004</c:v>
                </c:pt>
                <c:pt idx="31">
                  <c:v>0.6</c:v>
                </c:pt>
                <c:pt idx="32">
                  <c:v>0.75</c:v>
                </c:pt>
                <c:pt idx="33">
                  <c:v>0.8</c:v>
                </c:pt>
                <c:pt idx="34">
                  <c:v>0.85</c:v>
                </c:pt>
                <c:pt idx="35">
                  <c:v>0.9</c:v>
                </c:pt>
                <c:pt idx="36">
                  <c:v>0.95</c:v>
                </c:pt>
                <c:pt idx="37">
                  <c:v>0.97</c:v>
                </c:pt>
                <c:pt idx="38">
                  <c:v>0.98</c:v>
                </c:pt>
                <c:pt idx="39">
                  <c:v>0.99</c:v>
                </c:pt>
                <c:pt idx="40">
                  <c:v>1</c:v>
                </c:pt>
              </c:numCache>
            </c:numRef>
          </c:xVal>
          <c:yVal>
            <c:numRef>
              <c:f>Stress!$AB$15:$AB$55</c:f>
              <c:numCache>
                <c:formatCode>0.000</c:formatCode>
                <c:ptCount val="41"/>
                <c:pt idx="0">
                  <c:v>1.4142135623730951</c:v>
                </c:pt>
                <c:pt idx="1">
                  <c:v>1.3964240043768941</c:v>
                </c:pt>
                <c:pt idx="2">
                  <c:v>1.3784048752090221</c:v>
                </c:pt>
                <c:pt idx="3">
                  <c:v>1.3601470508735443</c:v>
                </c:pt>
                <c:pt idx="4">
                  <c:v>1.3416407864998738</c:v>
                </c:pt>
                <c:pt idx="5">
                  <c:v>1.3228756555322954</c:v>
                </c:pt>
                <c:pt idx="6">
                  <c:v>1.3038404810405297</c:v>
                </c:pt>
                <c:pt idx="7">
                  <c:v>1.2845232578665129</c:v>
                </c:pt>
                <c:pt idx="8">
                  <c:v>1.2649110640673518</c:v>
                </c:pt>
                <c:pt idx="9">
                  <c:v>1.2449899597988732</c:v>
                </c:pt>
                <c:pt idx="10">
                  <c:v>1.2247448713915889</c:v>
                </c:pt>
                <c:pt idx="11">
                  <c:v>1.2041594578792296</c:v>
                </c:pt>
                <c:pt idx="12">
                  <c:v>1.1832159566199232</c:v>
                </c:pt>
                <c:pt idx="13">
                  <c:v>1.1618950038622251</c:v>
                </c:pt>
                <c:pt idx="14">
                  <c:v>1.1401754250991381</c:v>
                </c:pt>
                <c:pt idx="15">
                  <c:v>1.1180339887498949</c:v>
                </c:pt>
                <c:pt idx="16">
                  <c:v>1.0954451150103321</c:v>
                </c:pt>
                <c:pt idx="17">
                  <c:v>1.0723805294763609</c:v>
                </c:pt>
                <c:pt idx="18">
                  <c:v>1.0488088481701516</c:v>
                </c:pt>
                <c:pt idx="19">
                  <c:v>1.0246950765959599</c:v>
                </c:pt>
                <c:pt idx="20">
                  <c:v>1</c:v>
                </c:pt>
                <c:pt idx="21">
                  <c:v>0.97467943448089633</c:v>
                </c:pt>
                <c:pt idx="22">
                  <c:v>0.94868329805051377</c:v>
                </c:pt>
                <c:pt idx="23">
                  <c:v>0.92195444572928875</c:v>
                </c:pt>
                <c:pt idx="24">
                  <c:v>0.89442719099991586</c:v>
                </c:pt>
                <c:pt idx="25">
                  <c:v>0.8660254037844386</c:v>
                </c:pt>
                <c:pt idx="26">
                  <c:v>0.83666002653407556</c:v>
                </c:pt>
                <c:pt idx="27">
                  <c:v>0.80622577482985502</c:v>
                </c:pt>
                <c:pt idx="28">
                  <c:v>0.7745966692414834</c:v>
                </c:pt>
                <c:pt idx="29">
                  <c:v>0.74161984870956632</c:v>
                </c:pt>
                <c:pt idx="30">
                  <c:v>0.67082039324993692</c:v>
                </c:pt>
                <c:pt idx="31">
                  <c:v>0.63245553203367588</c:v>
                </c:pt>
                <c:pt idx="32">
                  <c:v>0.5</c:v>
                </c:pt>
                <c:pt idx="33">
                  <c:v>0.44721359549995787</c:v>
                </c:pt>
                <c:pt idx="34">
                  <c:v>0.3872983346207417</c:v>
                </c:pt>
                <c:pt idx="35">
                  <c:v>0.31622776601683789</c:v>
                </c:pt>
                <c:pt idx="36">
                  <c:v>0.22360679774997907</c:v>
                </c:pt>
                <c:pt idx="37">
                  <c:v>0.17320508075688781</c:v>
                </c:pt>
                <c:pt idx="38">
                  <c:v>0.14142135623730956</c:v>
                </c:pt>
                <c:pt idx="39">
                  <c:v>0.10000000000000005</c:v>
                </c:pt>
                <c:pt idx="40">
                  <c:v>0</c:v>
                </c:pt>
              </c:numCache>
            </c:numRef>
          </c:yVal>
          <c:smooth val="1"/>
          <c:extLst>
            <c:ext xmlns:c16="http://schemas.microsoft.com/office/drawing/2014/chart" uri="{C3380CC4-5D6E-409C-BE32-E72D297353CC}">
              <c16:uniqueId val="{00000000-68F9-477B-84EB-AC959BA21090}"/>
            </c:ext>
          </c:extLst>
        </c:ser>
        <c:ser>
          <c:idx val="1"/>
          <c:order val="1"/>
          <c:marker>
            <c:symbol val="x"/>
            <c:size val="7"/>
            <c:spPr>
              <a:noFill/>
              <a:ln w="19050">
                <a:solidFill>
                  <a:schemeClr val="tx1"/>
                </a:solidFill>
              </a:ln>
            </c:spPr>
          </c:marker>
          <c:xVal>
            <c:numRef>
              <c:f>Stress!$AD$43</c:f>
              <c:numCache>
                <c:formatCode>0.00</c:formatCode>
                <c:ptCount val="1"/>
                <c:pt idx="0">
                  <c:v>-0.16666666666666666</c:v>
                </c:pt>
              </c:numCache>
            </c:numRef>
          </c:xVal>
          <c:yVal>
            <c:numRef>
              <c:f>Stress!$AE$43</c:f>
              <c:numCache>
                <c:formatCode>0.00</c:formatCode>
                <c:ptCount val="1"/>
                <c:pt idx="0">
                  <c:v>0.5</c:v>
                </c:pt>
              </c:numCache>
            </c:numRef>
          </c:yVal>
          <c:smooth val="0"/>
          <c:extLst>
            <c:ext xmlns:c16="http://schemas.microsoft.com/office/drawing/2014/chart" uri="{C3380CC4-5D6E-409C-BE32-E72D297353CC}">
              <c16:uniqueId val="{00000001-68F9-477B-84EB-AC959BA21090}"/>
            </c:ext>
          </c:extLst>
        </c:ser>
        <c:ser>
          <c:idx val="2"/>
          <c:order val="2"/>
          <c:spPr>
            <a:ln w="15875">
              <a:solidFill>
                <a:sysClr val="windowText" lastClr="000000"/>
              </a:solidFill>
              <a:prstDash val="lgDash"/>
            </a:ln>
          </c:spPr>
          <c:marker>
            <c:symbol val="none"/>
          </c:marker>
          <c:xVal>
            <c:numRef>
              <c:f>Stress!$AF$35:$AF$36</c:f>
              <c:numCache>
                <c:formatCode>General</c:formatCode>
                <c:ptCount val="2"/>
                <c:pt idx="0">
                  <c:v>0</c:v>
                </c:pt>
                <c:pt idx="1">
                  <c:v>-0.40102844713865871</c:v>
                </c:pt>
              </c:numCache>
            </c:numRef>
          </c:xVal>
          <c:yVal>
            <c:numRef>
              <c:f>Stress!$AE$35:$AE$36</c:f>
              <c:numCache>
                <c:formatCode>General</c:formatCode>
                <c:ptCount val="2"/>
                <c:pt idx="0">
                  <c:v>0</c:v>
                </c:pt>
                <c:pt idx="1">
                  <c:v>1.2030853414159761</c:v>
                </c:pt>
              </c:numCache>
            </c:numRef>
          </c:yVal>
          <c:smooth val="0"/>
          <c:extLst>
            <c:ext xmlns:c16="http://schemas.microsoft.com/office/drawing/2014/chart" uri="{C3380CC4-5D6E-409C-BE32-E72D297353CC}">
              <c16:uniqueId val="{00000002-68F9-477B-84EB-AC959BA21090}"/>
            </c:ext>
          </c:extLst>
        </c:ser>
        <c:dLbls>
          <c:showLegendKey val="0"/>
          <c:showVal val="0"/>
          <c:showCatName val="0"/>
          <c:showSerName val="0"/>
          <c:showPercent val="0"/>
          <c:showBubbleSize val="0"/>
        </c:dLbls>
        <c:axId val="995981280"/>
        <c:axId val="995981672"/>
      </c:scatterChart>
      <c:valAx>
        <c:axId val="995981280"/>
        <c:scaling>
          <c:orientation val="minMax"/>
          <c:max val="1.2"/>
          <c:min val="-1.2"/>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a:t>
                </a:r>
              </a:p>
            </c:rich>
          </c:tx>
          <c:layout>
            <c:manualLayout>
              <c:xMode val="edge"/>
              <c:yMode val="edge"/>
              <c:x val="0.48298626131783956"/>
              <c:y val="0.91940530413067634"/>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4"/>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2.2812280036425669E-3"/>
              <c:y val="0.42056164792989398"/>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11974</xdr:colOff>
      <xdr:row>23</xdr:row>
      <xdr:rowOff>89807</xdr:rowOff>
    </xdr:from>
    <xdr:to>
      <xdr:col>9</xdr:col>
      <xdr:colOff>601979</xdr:colOff>
      <xdr:row>40</xdr:row>
      <xdr:rowOff>131717</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426258</xdr:colOff>
      <xdr:row>21</xdr:row>
      <xdr:rowOff>169498</xdr:rowOff>
    </xdr:from>
    <xdr:ext cx="737318" cy="237757"/>
    <xdr:sp macro="" textlink="">
      <xdr:nvSpPr>
        <xdr:cNvPr id="111" name="TextBox 110"/>
        <xdr:cNvSpPr txBox="1"/>
      </xdr:nvSpPr>
      <xdr:spPr>
        <a:xfrm>
          <a:off x="2885679" y="4226491"/>
          <a:ext cx="737318" cy="237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c</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s</a:t>
          </a:r>
          <a:r>
            <a:rPr lang="en-CA" sz="1000" b="0" baseline="30000">
              <a:latin typeface="XL-Viking" panose="020B0606030504020204" pitchFamily="34" charset="0"/>
              <a:ea typeface="XL-Viking" panose="020B0606030504020204" pitchFamily="34" charset="0"/>
              <a:cs typeface="XL-Viking" panose="020B0606030504020204" pitchFamily="34" charset="0"/>
            </a:rPr>
            <a:t>2</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494733" cy="630195"/>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0</xdr:colOff>
      <xdr:row>40</xdr:row>
      <xdr:rowOff>0</xdr:rowOff>
    </xdr:from>
    <xdr:to>
      <xdr:col>8</xdr:col>
      <xdr:colOff>0</xdr:colOff>
      <xdr:row>40</xdr:row>
      <xdr:rowOff>0</xdr:rowOff>
    </xdr:to>
    <xdr:cxnSp macro="">
      <xdr:nvCxnSpPr>
        <xdr:cNvPr id="3" name="Straight Arrow Connector 2"/>
        <xdr:cNvCxnSpPr/>
      </xdr:nvCxnSpPr>
      <xdr:spPr>
        <a:xfrm>
          <a:off x="3703320" y="7071360"/>
          <a:ext cx="12344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5</xdr:col>
      <xdr:colOff>0</xdr:colOff>
      <xdr:row>40</xdr:row>
      <xdr:rowOff>0</xdr:rowOff>
    </xdr:to>
    <xdr:cxnSp macro="">
      <xdr:nvCxnSpPr>
        <xdr:cNvPr id="8" name="Straight Arrow Connector 7"/>
        <xdr:cNvCxnSpPr/>
      </xdr:nvCxnSpPr>
      <xdr:spPr>
        <a:xfrm flipH="1">
          <a:off x="1851660" y="7071360"/>
          <a:ext cx="12344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87923</xdr:colOff>
      <xdr:row>40</xdr:row>
      <xdr:rowOff>35170</xdr:rowOff>
    </xdr:from>
    <xdr:ext cx="459741" cy="264560"/>
    <xdr:sp macro="" textlink="">
      <xdr:nvSpPr>
        <xdr:cNvPr id="2" name="TextBox 1"/>
        <xdr:cNvSpPr txBox="1"/>
      </xdr:nvSpPr>
      <xdr:spPr>
        <a:xfrm>
          <a:off x="3165231" y="6963508"/>
          <a:ext cx="4597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Axial</a:t>
          </a:r>
        </a:p>
      </xdr:txBody>
    </xdr:sp>
    <xdr:clientData/>
  </xdr:oneCellAnchor>
  <xdr:oneCellAnchor>
    <xdr:from>
      <xdr:col>1</xdr:col>
      <xdr:colOff>187494</xdr:colOff>
      <xdr:row>29</xdr:row>
      <xdr:rowOff>134893</xdr:rowOff>
    </xdr:from>
    <xdr:ext cx="264560" cy="510589"/>
    <xdr:sp macro="" textlink="">
      <xdr:nvSpPr>
        <xdr:cNvPr id="10" name="TextBox 9"/>
        <xdr:cNvSpPr txBox="1"/>
      </xdr:nvSpPr>
      <xdr:spPr>
        <a:xfrm rot="16200000">
          <a:off x="679941" y="5251939"/>
          <a:ext cx="5105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Shear</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tn-1223-critical-combinations-of-shear-and-direct-stress-for-simply-supported-rectangular-flat-plate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17</v>
      </c>
      <c r="C4" s="6"/>
      <c r="D4" s="3"/>
      <c r="E4" s="3"/>
      <c r="F4" s="4" t="s">
        <v>18</v>
      </c>
      <c r="G4" s="5" t="s">
        <v>19</v>
      </c>
      <c r="H4" s="3"/>
      <c r="I4" s="3"/>
      <c r="J4" s="3"/>
      <c r="K4" s="3"/>
      <c r="M4" s="41"/>
      <c r="N4" s="41"/>
      <c r="O4" s="41"/>
      <c r="P4" s="41"/>
      <c r="Q4" s="45"/>
      <c r="R4" s="46"/>
      <c r="S4" s="46"/>
      <c r="T4" s="42"/>
      <c r="U4" s="42"/>
      <c r="V4" s="42"/>
      <c r="W4" s="43"/>
      <c r="X4" s="44"/>
      <c r="Y4" s="42"/>
    </row>
    <row r="5" spans="1:25" s="10" customFormat="1" ht="13.8" x14ac:dyDescent="0.3">
      <c r="A5" s="3"/>
      <c r="B5" s="4" t="s">
        <v>20</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21</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4" t="s">
        <v>41</v>
      </c>
      <c r="C16" s="84"/>
      <c r="D16" s="84"/>
      <c r="E16" s="84"/>
      <c r="F16" s="84"/>
      <c r="G16" s="84"/>
      <c r="H16" s="84"/>
      <c r="I16" s="84"/>
      <c r="J16" s="84"/>
      <c r="M16" s="45"/>
      <c r="N16" s="45"/>
      <c r="O16" s="45"/>
      <c r="P16" s="45"/>
      <c r="Q16" s="45"/>
      <c r="R16" s="46"/>
      <c r="S16" s="46"/>
      <c r="T16" s="42"/>
      <c r="U16" s="42"/>
      <c r="V16" s="42"/>
      <c r="W16" s="42"/>
      <c r="X16" s="42"/>
      <c r="Y16" s="42"/>
    </row>
    <row r="17" spans="1:25" s="10" customFormat="1" ht="13.8" x14ac:dyDescent="0.3">
      <c r="B17" s="84"/>
      <c r="C17" s="84"/>
      <c r="D17" s="84"/>
      <c r="E17" s="84"/>
      <c r="F17" s="84"/>
      <c r="G17" s="84"/>
      <c r="H17" s="84"/>
      <c r="I17" s="84"/>
      <c r="J17" s="84"/>
      <c r="M17" s="45"/>
      <c r="N17" s="45"/>
      <c r="O17" s="45"/>
      <c r="P17" s="45"/>
      <c r="Q17" s="45"/>
      <c r="R17" s="46"/>
      <c r="S17" s="46"/>
      <c r="T17" s="42"/>
      <c r="U17" s="42"/>
      <c r="V17" s="42"/>
      <c r="W17" s="42"/>
      <c r="X17" s="42"/>
      <c r="Y17" s="42"/>
    </row>
    <row r="18" spans="1:25" s="10" customFormat="1" ht="13.8" x14ac:dyDescent="0.3">
      <c r="B18" s="84"/>
      <c r="C18" s="84"/>
      <c r="D18" s="84"/>
      <c r="E18" s="84"/>
      <c r="F18" s="84"/>
      <c r="G18" s="84"/>
      <c r="H18" s="84"/>
      <c r="I18" s="84"/>
      <c r="J18" s="84"/>
      <c r="M18" s="45"/>
      <c r="N18" s="45"/>
      <c r="O18" s="45"/>
      <c r="P18" s="45"/>
      <c r="Q18" s="45"/>
      <c r="R18" s="46"/>
      <c r="S18" s="46"/>
      <c r="T18" s="42"/>
      <c r="U18" s="42"/>
      <c r="V18" s="42"/>
      <c r="W18" s="42"/>
      <c r="X18" s="42"/>
      <c r="Y18" s="42"/>
    </row>
    <row r="19" spans="1:25" s="10" customFormat="1" ht="13.8" x14ac:dyDescent="0.3">
      <c r="B19" s="84"/>
      <c r="C19" s="84"/>
      <c r="D19" s="84"/>
      <c r="E19" s="84"/>
      <c r="F19" s="84"/>
      <c r="G19" s="84"/>
      <c r="H19" s="84"/>
      <c r="I19" s="84"/>
      <c r="J19" s="84"/>
      <c r="M19" s="45"/>
      <c r="N19" s="45"/>
      <c r="O19" s="45"/>
      <c r="P19" s="45"/>
      <c r="Q19" s="45"/>
      <c r="R19" s="46"/>
      <c r="S19" s="46"/>
      <c r="T19" s="42"/>
      <c r="U19" s="42"/>
      <c r="V19" s="42"/>
      <c r="W19" s="42"/>
      <c r="X19" s="42"/>
      <c r="Y19" s="42"/>
    </row>
    <row r="20" spans="1:25" s="10" customFormat="1" ht="12.75" customHeight="1" x14ac:dyDescent="0.3">
      <c r="A20" s="20"/>
      <c r="B20" s="21" t="s">
        <v>39</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4" t="s">
        <v>42</v>
      </c>
      <c r="C22" s="84"/>
      <c r="D22" s="84"/>
      <c r="E22" s="84"/>
      <c r="F22" s="84"/>
      <c r="G22" s="84"/>
      <c r="H22" s="84"/>
      <c r="I22" s="84"/>
      <c r="J22" s="84"/>
      <c r="K22" s="20"/>
      <c r="M22" s="45"/>
      <c r="N22" s="45"/>
      <c r="O22" s="45"/>
      <c r="P22" s="45"/>
      <c r="Q22" s="45"/>
      <c r="R22" s="46"/>
      <c r="S22" s="46"/>
      <c r="T22" s="42"/>
      <c r="U22" s="42"/>
      <c r="V22" s="42"/>
      <c r="W22" s="42"/>
      <c r="X22" s="42"/>
      <c r="Y22" s="42"/>
    </row>
    <row r="23" spans="1:25" s="10" customFormat="1" ht="13.8" x14ac:dyDescent="0.3">
      <c r="A23" s="20"/>
      <c r="B23" s="84"/>
      <c r="C23" s="84"/>
      <c r="D23" s="84"/>
      <c r="E23" s="84"/>
      <c r="F23" s="84"/>
      <c r="G23" s="84"/>
      <c r="H23" s="84"/>
      <c r="I23" s="84"/>
      <c r="J23" s="84"/>
      <c r="K23" s="20"/>
      <c r="M23" s="45"/>
      <c r="N23" s="45"/>
      <c r="O23" s="45"/>
      <c r="P23" s="45"/>
      <c r="Q23" s="45"/>
      <c r="R23" s="46"/>
      <c r="S23" s="49"/>
      <c r="T23" s="42"/>
      <c r="U23" s="42"/>
      <c r="V23" s="42"/>
      <c r="W23" s="42"/>
      <c r="X23" s="42"/>
      <c r="Y23" s="42"/>
    </row>
    <row r="24" spans="1:25" s="10" customFormat="1" ht="13.8" x14ac:dyDescent="0.3">
      <c r="A24" s="20"/>
      <c r="B24" s="84"/>
      <c r="C24" s="84"/>
      <c r="D24" s="84"/>
      <c r="E24" s="84"/>
      <c r="F24" s="84"/>
      <c r="G24" s="84"/>
      <c r="H24" s="84"/>
      <c r="I24" s="84"/>
      <c r="J24" s="84"/>
      <c r="K24" s="20"/>
      <c r="M24" s="45"/>
      <c r="N24" s="45"/>
      <c r="O24" s="45"/>
      <c r="P24" s="45"/>
      <c r="Q24" s="45"/>
      <c r="R24" s="46"/>
      <c r="S24" s="49"/>
      <c r="T24" s="42"/>
      <c r="U24" s="42"/>
      <c r="V24" s="42"/>
      <c r="W24" s="42"/>
      <c r="X24" s="42"/>
      <c r="Y24" s="42"/>
    </row>
    <row r="25" spans="1:25" s="10" customFormat="1" ht="12.75" customHeight="1" x14ac:dyDescent="0.3">
      <c r="A25" s="20"/>
      <c r="B25" s="75"/>
      <c r="C25" s="75"/>
      <c r="D25" s="75"/>
      <c r="E25" s="75"/>
      <c r="F25" s="76" t="s">
        <v>53</v>
      </c>
      <c r="G25" s="75"/>
      <c r="H25" s="75"/>
      <c r="I25" s="75"/>
      <c r="J25" s="75"/>
      <c r="K25" s="20"/>
      <c r="M25" s="45"/>
      <c r="N25" s="45"/>
      <c r="O25" s="45"/>
      <c r="P25" s="45"/>
      <c r="Q25" s="45"/>
      <c r="R25" s="46"/>
      <c r="S25" s="46"/>
      <c r="T25" s="42"/>
      <c r="U25" s="42"/>
      <c r="V25" s="42"/>
      <c r="W25" s="42"/>
      <c r="X25" s="42"/>
      <c r="Y25" s="42"/>
    </row>
    <row r="26" spans="1:25" s="10" customFormat="1" ht="13.8" x14ac:dyDescent="0.3">
      <c r="A26" s="20"/>
      <c r="B26" s="84" t="s">
        <v>43</v>
      </c>
      <c r="C26" s="84"/>
      <c r="D26" s="84"/>
      <c r="E26" s="84"/>
      <c r="F26" s="84"/>
      <c r="G26" s="84"/>
      <c r="H26" s="84"/>
      <c r="I26" s="84"/>
      <c r="J26" s="84"/>
      <c r="K26" s="20"/>
      <c r="M26" s="45"/>
      <c r="N26" s="45"/>
      <c r="O26" s="45"/>
      <c r="P26" s="45"/>
      <c r="Q26" s="45"/>
      <c r="R26" s="46"/>
      <c r="S26" s="46"/>
      <c r="T26" s="42"/>
      <c r="U26" s="42"/>
      <c r="V26" s="42"/>
      <c r="W26" s="42"/>
      <c r="X26" s="42"/>
      <c r="Y26" s="42"/>
    </row>
    <row r="27" spans="1:25" s="10" customFormat="1" ht="13.8" x14ac:dyDescent="0.3">
      <c r="A27" s="20"/>
      <c r="B27" s="84"/>
      <c r="C27" s="84"/>
      <c r="D27" s="84"/>
      <c r="E27" s="84"/>
      <c r="F27" s="84"/>
      <c r="G27" s="84"/>
      <c r="H27" s="84"/>
      <c r="I27" s="84"/>
      <c r="J27" s="84"/>
      <c r="K27" s="20"/>
      <c r="M27" s="45"/>
      <c r="N27" s="45"/>
      <c r="O27" s="45"/>
      <c r="P27" s="45"/>
      <c r="Q27" s="45"/>
      <c r="R27" s="46"/>
      <c r="S27" s="46"/>
      <c r="T27" s="42"/>
      <c r="U27" s="42"/>
      <c r="V27" s="42"/>
      <c r="W27" s="42"/>
      <c r="X27" s="42"/>
      <c r="Y27" s="42"/>
    </row>
    <row r="28" spans="1:25" s="10" customFormat="1" ht="13.8" x14ac:dyDescent="0.3">
      <c r="A28" s="20"/>
      <c r="B28" s="75"/>
      <c r="C28" s="75"/>
      <c r="D28" s="75"/>
      <c r="E28" s="75"/>
      <c r="F28" s="75"/>
      <c r="G28" s="75"/>
      <c r="H28" s="75"/>
      <c r="I28" s="75"/>
      <c r="J28" s="75"/>
      <c r="K28" s="20"/>
      <c r="M28" s="45"/>
      <c r="N28" s="45"/>
      <c r="O28" s="45"/>
      <c r="P28" s="45"/>
      <c r="Q28" s="45"/>
      <c r="R28" s="46"/>
      <c r="S28" s="46"/>
      <c r="T28" s="42"/>
      <c r="U28" s="42"/>
      <c r="V28" s="42"/>
      <c r="W28" s="42"/>
      <c r="X28" s="42"/>
      <c r="Y28" s="42"/>
    </row>
    <row r="29" spans="1:25" s="10" customFormat="1" ht="13.8" x14ac:dyDescent="0.3">
      <c r="A29" s="20"/>
      <c r="B29" s="84" t="s">
        <v>44</v>
      </c>
      <c r="C29" s="84"/>
      <c r="D29" s="84"/>
      <c r="E29" s="84"/>
      <c r="F29" s="84"/>
      <c r="G29" s="84"/>
      <c r="H29" s="84"/>
      <c r="I29" s="84"/>
      <c r="J29" s="84"/>
      <c r="K29" s="20"/>
      <c r="M29" s="45"/>
      <c r="N29" s="45"/>
      <c r="O29" s="45"/>
      <c r="P29" s="45"/>
      <c r="Q29" s="45"/>
      <c r="R29" s="46"/>
      <c r="S29" s="46"/>
      <c r="T29" s="42"/>
      <c r="U29" s="42"/>
      <c r="V29" s="42"/>
      <c r="W29" s="42"/>
      <c r="X29" s="42"/>
      <c r="Y29" s="42"/>
    </row>
    <row r="30" spans="1:25" s="10" customFormat="1" ht="13.8" x14ac:dyDescent="0.3">
      <c r="A30" s="20"/>
      <c r="B30" s="84"/>
      <c r="C30" s="84"/>
      <c r="D30" s="84"/>
      <c r="E30" s="84"/>
      <c r="F30" s="84"/>
      <c r="G30" s="84"/>
      <c r="H30" s="84"/>
      <c r="I30" s="84"/>
      <c r="J30" s="84"/>
      <c r="K30" s="20"/>
      <c r="M30" s="45"/>
      <c r="N30" s="45"/>
      <c r="O30" s="45"/>
      <c r="P30" s="45"/>
      <c r="Q30" s="45"/>
      <c r="R30" s="46"/>
      <c r="S30" s="46"/>
      <c r="T30" s="42"/>
      <c r="U30" s="42"/>
      <c r="V30" s="42"/>
      <c r="W30" s="42"/>
      <c r="X30" s="42"/>
      <c r="Y30" s="42"/>
    </row>
    <row r="31" spans="1:25" s="10" customFormat="1" ht="12.75" customHeight="1" x14ac:dyDescent="0.3">
      <c r="A31" s="20"/>
      <c r="B31" s="84"/>
      <c r="C31" s="84"/>
      <c r="D31" s="84"/>
      <c r="E31" s="84"/>
      <c r="F31" s="84"/>
      <c r="G31" s="84"/>
      <c r="H31" s="84"/>
      <c r="I31" s="84"/>
      <c r="J31" s="84"/>
      <c r="K31" s="20"/>
      <c r="M31" s="45"/>
      <c r="N31" s="45"/>
      <c r="O31" s="45"/>
      <c r="P31" s="45"/>
      <c r="Q31" s="45"/>
      <c r="R31" s="46"/>
      <c r="S31" s="46"/>
      <c r="T31" s="42"/>
      <c r="U31" s="42"/>
      <c r="V31" s="42"/>
      <c r="W31" s="42"/>
      <c r="X31" s="42"/>
      <c r="Y31" s="42"/>
    </row>
    <row r="32" spans="1:25" s="10" customFormat="1" ht="13.8" x14ac:dyDescent="0.3">
      <c r="A32" s="20"/>
      <c r="B32" s="84"/>
      <c r="C32" s="84"/>
      <c r="D32" s="84"/>
      <c r="E32" s="84"/>
      <c r="F32" s="84"/>
      <c r="G32" s="84"/>
      <c r="H32" s="84"/>
      <c r="I32" s="84"/>
      <c r="J32" s="84"/>
      <c r="K32" s="20"/>
      <c r="M32" s="45"/>
      <c r="N32" s="45"/>
      <c r="O32" s="45"/>
      <c r="P32" s="45"/>
      <c r="Q32" s="45"/>
      <c r="R32" s="46"/>
      <c r="S32" s="46"/>
      <c r="T32" s="42"/>
      <c r="U32" s="42"/>
      <c r="V32" s="42"/>
      <c r="W32" s="42"/>
      <c r="X32" s="42"/>
      <c r="Y32" s="42"/>
    </row>
    <row r="33" spans="1:25" s="10" customFormat="1" ht="12.75" customHeight="1" x14ac:dyDescent="0.3">
      <c r="A33" s="20"/>
      <c r="B33" s="84"/>
      <c r="C33" s="84"/>
      <c r="D33" s="84"/>
      <c r="E33" s="84"/>
      <c r="F33" s="84"/>
      <c r="G33" s="84"/>
      <c r="H33" s="84"/>
      <c r="I33" s="84"/>
      <c r="J33" s="84"/>
      <c r="K33" s="20"/>
      <c r="M33" s="45"/>
      <c r="N33" s="45"/>
      <c r="O33" s="45"/>
      <c r="P33" s="45"/>
      <c r="Q33" s="45"/>
      <c r="R33" s="46"/>
      <c r="S33" s="46"/>
      <c r="T33" s="42"/>
      <c r="U33" s="42"/>
      <c r="V33" s="42"/>
      <c r="W33" s="42"/>
      <c r="X33" s="42"/>
      <c r="Y33" s="42"/>
    </row>
    <row r="34" spans="1:25" s="10" customFormat="1" ht="13.8" x14ac:dyDescent="0.3">
      <c r="A34" s="20"/>
      <c r="B34" s="75"/>
      <c r="C34" s="75"/>
      <c r="D34" s="86" t="s">
        <v>22</v>
      </c>
      <c r="E34" s="86"/>
      <c r="F34" s="86"/>
      <c r="G34" s="86"/>
      <c r="H34" s="86"/>
      <c r="I34" s="75"/>
      <c r="J34" s="75"/>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23</v>
      </c>
      <c r="C36" s="20"/>
      <c r="D36" s="20"/>
      <c r="E36" s="20"/>
      <c r="F36" s="77"/>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7"/>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4" t="s">
        <v>45</v>
      </c>
      <c r="C38" s="84"/>
      <c r="D38" s="84"/>
      <c r="E38" s="84"/>
      <c r="F38" s="84"/>
      <c r="G38" s="84"/>
      <c r="H38" s="84"/>
      <c r="I38" s="84"/>
      <c r="J38" s="84"/>
      <c r="K38" s="20"/>
      <c r="M38" s="45"/>
      <c r="N38" s="45"/>
      <c r="O38" s="45"/>
      <c r="P38" s="45"/>
      <c r="Q38" s="45"/>
      <c r="R38" s="46"/>
      <c r="S38" s="46"/>
      <c r="T38" s="42"/>
      <c r="U38" s="42"/>
      <c r="V38" s="42"/>
      <c r="W38" s="42"/>
      <c r="X38" s="42"/>
      <c r="Y38" s="42"/>
    </row>
    <row r="39" spans="1:25" s="10" customFormat="1" ht="13.8" x14ac:dyDescent="0.3">
      <c r="A39" s="20"/>
      <c r="B39" s="84"/>
      <c r="C39" s="84"/>
      <c r="D39" s="84"/>
      <c r="E39" s="84"/>
      <c r="F39" s="84"/>
      <c r="G39" s="84"/>
      <c r="H39" s="84"/>
      <c r="I39" s="84"/>
      <c r="J39" s="84"/>
      <c r="K39" s="20"/>
      <c r="M39" s="45"/>
      <c r="N39" s="45"/>
      <c r="O39" s="45"/>
      <c r="P39" s="45"/>
      <c r="Q39" s="45"/>
      <c r="R39" s="46"/>
      <c r="S39" s="46"/>
      <c r="T39" s="42"/>
      <c r="U39" s="42"/>
      <c r="V39" s="42"/>
      <c r="W39" s="42"/>
      <c r="X39" s="42"/>
      <c r="Y39" s="42"/>
    </row>
    <row r="40" spans="1:25" s="10" customFormat="1" ht="13.8" x14ac:dyDescent="0.3">
      <c r="A40" s="20"/>
      <c r="B40" s="75"/>
      <c r="C40" s="75"/>
      <c r="D40" s="75"/>
      <c r="E40" s="75"/>
      <c r="F40" s="75"/>
      <c r="G40" s="75"/>
      <c r="H40" s="75"/>
      <c r="I40" s="75"/>
      <c r="J40" s="75"/>
      <c r="K40" s="20"/>
      <c r="M40" s="45"/>
      <c r="N40" s="45"/>
      <c r="O40" s="45"/>
      <c r="P40" s="45"/>
      <c r="Q40" s="45"/>
      <c r="R40" s="46"/>
      <c r="S40" s="46"/>
      <c r="T40" s="42"/>
      <c r="U40" s="42"/>
      <c r="V40" s="42"/>
      <c r="W40" s="42"/>
      <c r="X40" s="42"/>
      <c r="Y40" s="42"/>
    </row>
    <row r="41" spans="1:25" s="10" customFormat="1" ht="13.8" x14ac:dyDescent="0.3">
      <c r="A41" s="20"/>
      <c r="B41" s="84" t="s">
        <v>46</v>
      </c>
      <c r="C41" s="84"/>
      <c r="D41" s="84"/>
      <c r="E41" s="84"/>
      <c r="F41" s="84"/>
      <c r="G41" s="84"/>
      <c r="H41" s="84"/>
      <c r="I41" s="84"/>
      <c r="J41" s="84"/>
      <c r="K41" s="20"/>
      <c r="M41" s="45"/>
      <c r="N41" s="45"/>
      <c r="O41" s="45"/>
      <c r="P41" s="45"/>
      <c r="Q41" s="45"/>
      <c r="R41" s="46"/>
      <c r="S41" s="46"/>
      <c r="T41" s="42"/>
      <c r="U41" s="42"/>
      <c r="V41" s="42"/>
      <c r="W41" s="42"/>
      <c r="X41" s="42"/>
      <c r="Y41" s="42"/>
    </row>
    <row r="42" spans="1:25" s="10" customFormat="1" ht="13.8" x14ac:dyDescent="0.3">
      <c r="A42" s="20"/>
      <c r="B42" s="84"/>
      <c r="C42" s="84"/>
      <c r="D42" s="84"/>
      <c r="E42" s="84"/>
      <c r="F42" s="84"/>
      <c r="G42" s="84"/>
      <c r="H42" s="84"/>
      <c r="I42" s="84"/>
      <c r="J42" s="84"/>
      <c r="K42" s="20"/>
      <c r="M42" s="45"/>
      <c r="N42" s="45"/>
      <c r="O42" s="45"/>
      <c r="P42" s="45"/>
      <c r="Q42" s="45"/>
      <c r="R42" s="46"/>
      <c r="S42" s="46"/>
      <c r="T42" s="42"/>
      <c r="U42" s="42"/>
      <c r="V42" s="42"/>
      <c r="W42" s="42"/>
      <c r="X42" s="42"/>
      <c r="Y42" s="42"/>
    </row>
    <row r="43" spans="1:25" s="10" customFormat="1" ht="13.8" x14ac:dyDescent="0.3">
      <c r="A43" s="20"/>
      <c r="B43" s="84"/>
      <c r="C43" s="84"/>
      <c r="D43" s="84"/>
      <c r="E43" s="84"/>
      <c r="F43" s="84"/>
      <c r="G43" s="84"/>
      <c r="H43" s="84"/>
      <c r="I43" s="84"/>
      <c r="J43" s="84"/>
      <c r="K43" s="20"/>
      <c r="M43" s="45"/>
      <c r="N43" s="45"/>
      <c r="O43" s="45"/>
      <c r="P43" s="45"/>
      <c r="Q43" s="45"/>
      <c r="R43" s="46"/>
      <c r="S43" s="46"/>
      <c r="T43" s="42"/>
      <c r="U43" s="42"/>
      <c r="V43" s="42"/>
      <c r="W43" s="42"/>
      <c r="X43" s="42"/>
      <c r="Y43" s="42"/>
    </row>
    <row r="44" spans="1:25" s="10" customFormat="1" ht="13.8" x14ac:dyDescent="0.3">
      <c r="A44" s="20"/>
      <c r="B44" s="75"/>
      <c r="C44" s="75"/>
      <c r="D44" s="75"/>
      <c r="E44" s="75"/>
      <c r="F44" s="75"/>
      <c r="G44" s="75"/>
      <c r="H44" s="75"/>
      <c r="I44" s="75"/>
      <c r="J44" s="75"/>
      <c r="K44" s="20"/>
      <c r="M44" s="45"/>
      <c r="N44" s="45"/>
      <c r="O44" s="45"/>
      <c r="P44" s="45"/>
      <c r="Q44" s="45"/>
      <c r="R44" s="46"/>
      <c r="S44" s="46"/>
      <c r="T44" s="42"/>
      <c r="U44" s="42"/>
      <c r="V44" s="42"/>
      <c r="W44" s="42"/>
      <c r="X44" s="42"/>
      <c r="Y44" s="42"/>
    </row>
    <row r="45" spans="1:25" s="10" customFormat="1" ht="12.75" customHeight="1" x14ac:dyDescent="0.3">
      <c r="A45" s="20"/>
      <c r="B45" s="84" t="s">
        <v>40</v>
      </c>
      <c r="C45" s="84"/>
      <c r="D45" s="84"/>
      <c r="E45" s="84"/>
      <c r="F45" s="84"/>
      <c r="G45" s="84"/>
      <c r="H45" s="84"/>
      <c r="I45" s="84"/>
      <c r="J45" s="84"/>
      <c r="K45" s="20"/>
      <c r="M45" s="45"/>
      <c r="N45" s="45"/>
      <c r="O45" s="45"/>
      <c r="P45" s="45"/>
      <c r="Q45" s="45"/>
      <c r="R45" s="46"/>
      <c r="S45" s="46"/>
      <c r="T45" s="42"/>
      <c r="U45" s="42"/>
      <c r="V45" s="42"/>
      <c r="W45" s="42"/>
      <c r="X45" s="42"/>
      <c r="Y45" s="42"/>
    </row>
    <row r="46" spans="1:25" s="10" customFormat="1" ht="13.8" x14ac:dyDescent="0.3">
      <c r="A46" s="20"/>
      <c r="B46" s="84"/>
      <c r="C46" s="84"/>
      <c r="D46" s="84"/>
      <c r="E46" s="84"/>
      <c r="F46" s="84"/>
      <c r="G46" s="84"/>
      <c r="H46" s="84"/>
      <c r="I46" s="84"/>
      <c r="J46" s="84"/>
      <c r="K46" s="20"/>
      <c r="M46" s="45"/>
      <c r="N46" s="45"/>
      <c r="O46" s="45"/>
      <c r="P46" s="45"/>
      <c r="Q46" s="45"/>
      <c r="R46" s="46"/>
      <c r="S46" s="46"/>
      <c r="T46" s="42"/>
      <c r="U46" s="42"/>
      <c r="V46" s="42"/>
      <c r="W46" s="42"/>
      <c r="X46" s="42"/>
      <c r="Y46" s="42"/>
    </row>
    <row r="47" spans="1:25" s="10" customFormat="1" ht="13.8" x14ac:dyDescent="0.3">
      <c r="A47" s="20"/>
      <c r="B47" s="84"/>
      <c r="C47" s="84"/>
      <c r="D47" s="84"/>
      <c r="E47" s="84"/>
      <c r="F47" s="84"/>
      <c r="G47" s="84"/>
      <c r="H47" s="84"/>
      <c r="I47" s="84"/>
      <c r="J47" s="84"/>
      <c r="K47" s="20"/>
      <c r="M47" s="45"/>
      <c r="N47" s="45"/>
      <c r="O47" s="45"/>
      <c r="P47" s="45"/>
      <c r="Q47" s="45"/>
      <c r="R47" s="46"/>
      <c r="S47" s="46"/>
      <c r="T47" s="42"/>
      <c r="U47" s="42"/>
      <c r="V47" s="42"/>
      <c r="W47" s="42"/>
      <c r="X47" s="42"/>
      <c r="Y47" s="42"/>
    </row>
    <row r="48" spans="1:25" s="10" customFormat="1" ht="12.75" customHeight="1" x14ac:dyDescent="0.3">
      <c r="A48" s="20"/>
      <c r="B48" s="84"/>
      <c r="C48" s="84"/>
      <c r="D48" s="84"/>
      <c r="E48" s="84"/>
      <c r="F48" s="84"/>
      <c r="G48" s="84"/>
      <c r="H48" s="84"/>
      <c r="I48" s="84"/>
      <c r="J48" s="84"/>
      <c r="K48" s="20"/>
      <c r="M48" s="45"/>
      <c r="N48" s="45"/>
      <c r="O48" s="45"/>
      <c r="P48" s="45"/>
      <c r="Q48" s="45"/>
      <c r="R48" s="46"/>
      <c r="S48" s="46"/>
      <c r="T48" s="42"/>
      <c r="U48" s="42"/>
      <c r="V48" s="42"/>
      <c r="W48" s="42"/>
      <c r="X48" s="42"/>
      <c r="Y48" s="42"/>
    </row>
    <row r="49" spans="1:25" s="10" customFormat="1" ht="13.8" x14ac:dyDescent="0.3">
      <c r="A49" s="20"/>
      <c r="B49" s="20" t="s">
        <v>47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6" t="s">
        <v>54</v>
      </c>
      <c r="G50" s="77"/>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5" t="s">
        <v>49</v>
      </c>
      <c r="C54" s="85"/>
      <c r="D54" s="85"/>
      <c r="E54" s="85"/>
      <c r="F54" s="85"/>
      <c r="G54" s="85"/>
      <c r="H54" s="85"/>
      <c r="I54" s="85"/>
      <c r="J54" s="85"/>
      <c r="K54" s="20"/>
      <c r="M54" s="45"/>
      <c r="N54" s="45"/>
      <c r="O54" s="45"/>
      <c r="P54" s="45"/>
      <c r="Q54" s="45"/>
      <c r="R54" s="46"/>
      <c r="S54" s="46"/>
      <c r="T54" s="42"/>
      <c r="U54" s="42"/>
      <c r="V54" s="42"/>
      <c r="W54" s="42"/>
      <c r="X54" s="42"/>
      <c r="Y54" s="42"/>
    </row>
    <row r="55" spans="1:25" s="10" customFormat="1" ht="13.8" x14ac:dyDescent="0.3">
      <c r="A55" s="20"/>
      <c r="B55" s="85"/>
      <c r="C55" s="85"/>
      <c r="D55" s="85"/>
      <c r="E55" s="85"/>
      <c r="F55" s="85"/>
      <c r="G55" s="85"/>
      <c r="H55" s="85"/>
      <c r="I55" s="85"/>
      <c r="J55" s="85"/>
      <c r="K55" s="20"/>
      <c r="M55" s="45"/>
      <c r="N55" s="45"/>
      <c r="O55" s="45"/>
      <c r="P55" s="45"/>
      <c r="Q55" s="45"/>
      <c r="R55" s="46"/>
      <c r="S55" s="46"/>
      <c r="T55" s="42"/>
      <c r="U55" s="42"/>
      <c r="V55" s="42"/>
      <c r="W55" s="42"/>
      <c r="X55" s="42"/>
      <c r="Y55" s="42"/>
    </row>
    <row r="56" spans="1:25" s="10" customFormat="1" ht="13.8" x14ac:dyDescent="0.3">
      <c r="A56" s="20"/>
      <c r="B56" s="85"/>
      <c r="C56" s="85"/>
      <c r="D56" s="85"/>
      <c r="E56" s="85"/>
      <c r="F56" s="85"/>
      <c r="G56" s="85"/>
      <c r="H56" s="85"/>
      <c r="I56" s="85"/>
      <c r="J56" s="85"/>
      <c r="K56" s="20"/>
      <c r="M56" s="45"/>
      <c r="N56" s="45"/>
      <c r="O56" s="78"/>
      <c r="P56" s="45"/>
      <c r="Q56" s="45"/>
      <c r="R56" s="46"/>
      <c r="S56" s="46"/>
      <c r="T56" s="42"/>
      <c r="U56" s="42"/>
      <c r="V56" s="42"/>
      <c r="W56" s="42"/>
      <c r="X56" s="42"/>
      <c r="Y56" s="42"/>
    </row>
    <row r="57" spans="1:25" s="10" customFormat="1" ht="13.8" x14ac:dyDescent="0.3">
      <c r="A57" s="20"/>
      <c r="B57" s="20"/>
      <c r="C57" s="20"/>
      <c r="D57" s="20"/>
      <c r="F57" s="77"/>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79"/>
      <c r="P59" s="45"/>
      <c r="Q59" s="45"/>
      <c r="R59" s="46"/>
      <c r="S59" s="46"/>
      <c r="T59" s="42"/>
      <c r="U59" s="42"/>
      <c r="V59" s="42"/>
      <c r="W59" s="42"/>
      <c r="X59" s="42"/>
      <c r="Y59" s="42"/>
    </row>
    <row r="60" spans="1:25" s="10" customFormat="1" ht="13.8" x14ac:dyDescent="0.3">
      <c r="A60" s="20"/>
      <c r="B60" s="20" t="s">
        <v>50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6" t="s">
        <v>55</v>
      </c>
      <c r="G61" s="80"/>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topLeftCell="A4" zoomScaleNormal="100" zoomScaleSheetLayoutView="100" workbookViewId="0">
      <selection activeCell="B13" sqref="B13:K13"/>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1"/>
    <col min="176" max="16384" width="9.109375" style="54"/>
  </cols>
  <sheetData>
    <row r="1" spans="1:178" s="10" customFormat="1" x14ac:dyDescent="0.3">
      <c r="A1" s="3"/>
      <c r="B1" s="4" t="s">
        <v>7</v>
      </c>
      <c r="C1" s="5" t="s">
        <v>4</v>
      </c>
      <c r="D1" s="3"/>
      <c r="E1" s="3"/>
      <c r="F1" s="4" t="s">
        <v>15</v>
      </c>
      <c r="G1" s="6">
        <f>X1</f>
        <v>1</v>
      </c>
      <c r="H1" s="3"/>
      <c r="I1" s="3"/>
      <c r="J1" s="3"/>
      <c r="K1" s="3"/>
      <c r="M1" s="22" t="s">
        <v>24</v>
      </c>
      <c r="N1" s="22" t="s">
        <v>25</v>
      </c>
      <c r="O1" s="22" t="s">
        <v>26</v>
      </c>
      <c r="P1" s="22" t="s">
        <v>26</v>
      </c>
      <c r="Q1" s="22" t="s">
        <v>26</v>
      </c>
      <c r="R1" s="22" t="s">
        <v>27</v>
      </c>
      <c r="S1" s="23" t="s">
        <v>28</v>
      </c>
      <c r="T1" s="24" t="s">
        <v>29</v>
      </c>
      <c r="W1" s="11" t="s">
        <v>30</v>
      </c>
      <c r="X1" s="12">
        <f>SUM(M:M)</f>
        <v>1</v>
      </c>
    </row>
    <row r="2" spans="1:178" s="10" customFormat="1" x14ac:dyDescent="0.3">
      <c r="A2" s="3"/>
      <c r="B2" s="4" t="s">
        <v>8</v>
      </c>
      <c r="C2" s="5" t="s">
        <v>9</v>
      </c>
      <c r="D2" s="3"/>
      <c r="E2" s="3"/>
      <c r="F2" s="4" t="s">
        <v>10</v>
      </c>
      <c r="G2" s="5" t="s">
        <v>56</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16</v>
      </c>
      <c r="D3" s="3"/>
      <c r="E3" s="3"/>
      <c r="F3" s="4" t="s">
        <v>0</v>
      </c>
      <c r="G3" s="5" t="s">
        <v>73</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5" t="s">
        <v>57</v>
      </c>
      <c r="H4" s="3"/>
      <c r="I4" s="3"/>
      <c r="J4" s="3"/>
      <c r="K4" s="3"/>
      <c r="M4" s="25"/>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c r="AA6" s="55"/>
      <c r="AB6" s="55"/>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c r="AA7" s="55"/>
      <c r="AB7" s="55"/>
    </row>
    <row r="8" spans="1:178" s="10" customFormat="1" x14ac:dyDescent="0.3">
      <c r="A8" s="9"/>
      <c r="E8" s="11" t="s">
        <v>7</v>
      </c>
      <c r="F8" s="12" t="str">
        <f>$C$1</f>
        <v>R. Abbott</v>
      </c>
      <c r="H8" s="13"/>
      <c r="I8" s="11" t="s">
        <v>12</v>
      </c>
      <c r="J8" s="14" t="str">
        <f>$G$2</f>
        <v>AA-SM-007-050</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SHEAR AND COMPRESSION BUCKLING</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B13" s="88" t="s">
        <v>72</v>
      </c>
      <c r="C13" s="88"/>
      <c r="D13" s="88"/>
      <c r="E13" s="88"/>
      <c r="F13" s="88"/>
      <c r="G13" s="88"/>
      <c r="H13" s="88"/>
      <c r="I13" s="88"/>
      <c r="J13" s="88"/>
      <c r="K13" s="88"/>
      <c r="V13" s="10"/>
      <c r="W13" s="10"/>
      <c r="X13" s="10"/>
      <c r="Y13" s="10"/>
      <c r="Z13" s="10"/>
      <c r="AA13" s="10"/>
      <c r="AB13" s="10"/>
      <c r="AC13" s="10"/>
      <c r="AD13" s="10"/>
      <c r="AE13" s="10"/>
      <c r="AF13" s="10"/>
      <c r="AG13" s="10"/>
      <c r="AH13" s="10"/>
      <c r="AI13" s="10"/>
      <c r="AJ13" s="10"/>
      <c r="AK13" s="10"/>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3"/>
      <c r="B14" s="87" t="s">
        <v>71</v>
      </c>
      <c r="C14" s="87"/>
      <c r="D14" s="3"/>
      <c r="E14" s="50"/>
      <c r="F14" s="3"/>
      <c r="G14" s="3"/>
      <c r="H14" s="3"/>
      <c r="I14" s="3"/>
      <c r="J14" s="51"/>
      <c r="K14" s="3"/>
      <c r="V14" s="31"/>
      <c r="W14" s="31"/>
      <c r="X14" s="31"/>
      <c r="Y14" s="31"/>
      <c r="Z14" s="31"/>
      <c r="AA14" s="31"/>
      <c r="AB14" s="31"/>
      <c r="AC14" s="31"/>
      <c r="AD14" s="31"/>
      <c r="AE14" s="31"/>
      <c r="AF14" s="31"/>
      <c r="AG14" s="31"/>
      <c r="AH14" s="31"/>
      <c r="AI14" s="31"/>
      <c r="AJ14" s="31"/>
      <c r="AK14" s="31"/>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J15" s="3"/>
      <c r="K15" s="3"/>
      <c r="V15" s="54">
        <f t="shared" ref="V15:V35" si="0">-Z15/(Y15-$AD$45)</f>
        <v>0</v>
      </c>
      <c r="W15" s="54">
        <f t="shared" ref="W15:W35" si="1">Y15*V15+Z15</f>
        <v>0</v>
      </c>
      <c r="X15" s="54">
        <f t="shared" ref="X15:X35" si="2">(V15^2+W15^2)^0.5</f>
        <v>0</v>
      </c>
      <c r="Y15" s="54">
        <f>(AB15-AB9)/(AA15-AA9)</f>
        <v>-1.4142135623730951</v>
      </c>
      <c r="Z15" s="54">
        <f t="shared" ref="Z15:Z35" si="3">AB15-AA15*Y15</f>
        <v>0</v>
      </c>
      <c r="AA15" s="55">
        <v>-1</v>
      </c>
      <c r="AB15" s="55">
        <f t="shared" ref="AB15:AB55" si="4">(1-(AA15^$AE$15))^(1/$AE$16)</f>
        <v>1.4142135623730951</v>
      </c>
      <c r="AC15" s="10"/>
      <c r="AD15" s="60" t="s">
        <v>5</v>
      </c>
      <c r="AE15" s="61">
        <v>1</v>
      </c>
      <c r="AF15" s="61" t="s">
        <v>52</v>
      </c>
      <c r="AG15" s="10"/>
      <c r="AH15" s="10"/>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t="s">
        <v>58</v>
      </c>
      <c r="D16" s="3"/>
      <c r="E16" s="3"/>
      <c r="F16" s="3" t="s">
        <v>59</v>
      </c>
      <c r="G16" s="3"/>
      <c r="H16" s="3"/>
      <c r="K16" s="3"/>
      <c r="V16" s="54">
        <f t="shared" si="0"/>
        <v>-0.40027942816296652</v>
      </c>
      <c r="W16" s="54">
        <f t="shared" si="1"/>
        <v>1.2008382844888996</v>
      </c>
      <c r="X16" s="54">
        <f t="shared" si="2"/>
        <v>1.2657946935047226</v>
      </c>
      <c r="Y16" s="54">
        <f t="shared" ref="Y16:Y35" si="5">(AB16-AB15)/(AA16-AA15)</f>
        <v>-0.35579115992402122</v>
      </c>
      <c r="Z16" s="54">
        <f t="shared" si="3"/>
        <v>1.0584224024490738</v>
      </c>
      <c r="AA16" s="55">
        <v>-0.95</v>
      </c>
      <c r="AB16" s="55">
        <f t="shared" si="4"/>
        <v>1.3964240043768941</v>
      </c>
      <c r="AC16" s="10"/>
      <c r="AD16" s="60" t="s">
        <v>6</v>
      </c>
      <c r="AE16" s="74">
        <v>2</v>
      </c>
      <c r="AF16" s="61"/>
      <c r="AG16" s="10"/>
      <c r="AH16" s="10"/>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V17" s="54">
        <f t="shared" si="0"/>
        <v>-0.39932322901855605</v>
      </c>
      <c r="W17" s="54">
        <f t="shared" si="1"/>
        <v>1.1979696870556682</v>
      </c>
      <c r="X17" s="54">
        <f t="shared" si="2"/>
        <v>1.2627709263116813</v>
      </c>
      <c r="Y17" s="54">
        <f t="shared" si="5"/>
        <v>-0.36038258335743972</v>
      </c>
      <c r="Z17" s="54">
        <f t="shared" si="3"/>
        <v>1.0540605501873264</v>
      </c>
      <c r="AA17" s="55">
        <v>-0.9</v>
      </c>
      <c r="AB17" s="55">
        <f t="shared" si="4"/>
        <v>1.3784048752090221</v>
      </c>
      <c r="AC17" s="31"/>
      <c r="AD17" s="31"/>
      <c r="AE17" s="31"/>
      <c r="AF17" s="31"/>
      <c r="AG17" s="31"/>
      <c r="AH17" s="31"/>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81" t="s">
        <v>67</v>
      </c>
      <c r="C18" s="57" t="s">
        <v>61</v>
      </c>
      <c r="D18" s="58">
        <v>5000</v>
      </c>
      <c r="E18" s="59" t="s">
        <v>66</v>
      </c>
      <c r="F18" s="57" t="s">
        <v>63</v>
      </c>
      <c r="G18" s="83">
        <v>30000</v>
      </c>
      <c r="H18" s="59" t="s">
        <v>66</v>
      </c>
      <c r="V18" s="54">
        <f t="shared" si="0"/>
        <v>-0.39841608500667863</v>
      </c>
      <c r="W18" s="54">
        <f t="shared" si="1"/>
        <v>1.1952482550200358</v>
      </c>
      <c r="X18" s="54">
        <f t="shared" si="2"/>
        <v>1.2599022850683659</v>
      </c>
      <c r="Y18" s="54">
        <f t="shared" si="5"/>
        <v>-0.36515648670955658</v>
      </c>
      <c r="Z18" s="54">
        <f t="shared" si="3"/>
        <v>1.0497640371704211</v>
      </c>
      <c r="AA18" s="55">
        <v>-0.85</v>
      </c>
      <c r="AB18" s="55">
        <f t="shared" si="4"/>
        <v>1.3601470508735443</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81" t="s">
        <v>64</v>
      </c>
      <c r="C19" s="57" t="s">
        <v>60</v>
      </c>
      <c r="D19" s="58">
        <v>15000</v>
      </c>
      <c r="E19" s="59" t="s">
        <v>66</v>
      </c>
      <c r="F19" s="57" t="s">
        <v>62</v>
      </c>
      <c r="G19" s="83">
        <v>30000</v>
      </c>
      <c r="H19" s="59" t="s">
        <v>66</v>
      </c>
      <c r="V19" s="54">
        <f t="shared" si="0"/>
        <v>-0.39756287687053649</v>
      </c>
      <c r="W19" s="54">
        <f t="shared" si="1"/>
        <v>1.1926886306116093</v>
      </c>
      <c r="X19" s="54">
        <f t="shared" si="2"/>
        <v>1.2572042040399696</v>
      </c>
      <c r="Y19" s="54">
        <f t="shared" si="5"/>
        <v>-0.37012528747340895</v>
      </c>
      <c r="Z19" s="54">
        <f t="shared" si="3"/>
        <v>1.0455405565211466</v>
      </c>
      <c r="AA19" s="55">
        <v>-0.8</v>
      </c>
      <c r="AB19" s="55">
        <f t="shared" si="4"/>
        <v>1.3416407864998738</v>
      </c>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2"/>
      <c r="FU19" s="62"/>
      <c r="FV19" s="62"/>
    </row>
    <row r="20" spans="1:178" x14ac:dyDescent="0.3">
      <c r="B20" s="61"/>
      <c r="C20" s="61"/>
      <c r="D20" s="61"/>
      <c r="E20" s="63"/>
      <c r="F20" s="3"/>
      <c r="G20" s="61"/>
      <c r="H20" s="3"/>
      <c r="I20" s="3"/>
      <c r="V20" s="54">
        <f t="shared" si="0"/>
        <v>-0.39676905181401945</v>
      </c>
      <c r="W20" s="54">
        <f t="shared" si="1"/>
        <v>1.1903071554420583</v>
      </c>
      <c r="X20" s="54">
        <f t="shared" si="2"/>
        <v>1.2546939087976638</v>
      </c>
      <c r="Y20" s="54">
        <f t="shared" si="5"/>
        <v>-0.37530261935156928</v>
      </c>
      <c r="Z20" s="54">
        <f t="shared" si="3"/>
        <v>1.0413986910186184</v>
      </c>
      <c r="AA20" s="55">
        <v>-0.75</v>
      </c>
      <c r="AB20" s="55">
        <f t="shared" si="4"/>
        <v>1.3228756555322954</v>
      </c>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2"/>
      <c r="FU20" s="62"/>
      <c r="FV20" s="62"/>
    </row>
    <row r="21" spans="1:178" ht="15" x14ac:dyDescent="0.35">
      <c r="B21" s="57" t="s">
        <v>68</v>
      </c>
      <c r="C21" s="54" t="str">
        <f>[1]!xln(C22)</f>
        <v xml:space="preserve"> - 5000 / 30000</v>
      </c>
      <c r="F21" s="57" t="s">
        <v>69</v>
      </c>
      <c r="G21" s="54" t="str">
        <f>[1]!xln(G22)</f>
        <v>15000 / 30000</v>
      </c>
      <c r="I21" s="3"/>
      <c r="V21" s="54">
        <f t="shared" si="0"/>
        <v>-0.39604070563610538</v>
      </c>
      <c r="W21" s="54">
        <f t="shared" si="1"/>
        <v>1.1881221169083163</v>
      </c>
      <c r="X21" s="54">
        <f t="shared" si="2"/>
        <v>1.2523906759503773</v>
      </c>
      <c r="Y21" s="54">
        <f t="shared" si="5"/>
        <v>-0.38070348983531199</v>
      </c>
      <c r="Z21" s="54">
        <f t="shared" si="3"/>
        <v>1.0373480381558113</v>
      </c>
      <c r="AA21" s="55">
        <v>-0.7</v>
      </c>
      <c r="AB21" s="55">
        <f t="shared" si="4"/>
        <v>1.3038404810405297</v>
      </c>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2"/>
      <c r="FU21" s="62"/>
      <c r="FV21" s="62"/>
    </row>
    <row r="22" spans="1:178" x14ac:dyDescent="0.3">
      <c r="B22" s="65" t="s">
        <v>51</v>
      </c>
      <c r="C22" s="66">
        <f>-D18/G18</f>
        <v>-0.16666666666666666</v>
      </c>
      <c r="D22" s="3"/>
      <c r="G22" s="66">
        <f>D19/G19</f>
        <v>0.5</v>
      </c>
      <c r="H22" s="59"/>
      <c r="I22" s="3"/>
      <c r="V22" s="54">
        <f t="shared" si="0"/>
        <v>-0.39538467949007755</v>
      </c>
      <c r="W22" s="54">
        <f t="shared" si="1"/>
        <v>1.1861540384702325</v>
      </c>
      <c r="X22" s="54">
        <f t="shared" si="2"/>
        <v>1.2503161391243067</v>
      </c>
      <c r="Y22" s="54">
        <f t="shared" si="5"/>
        <v>-0.38634446348033752</v>
      </c>
      <c r="Z22" s="54">
        <f t="shared" si="3"/>
        <v>1.0333993566042934</v>
      </c>
      <c r="AA22" s="55">
        <v>-0.65</v>
      </c>
      <c r="AB22" s="55">
        <f t="shared" si="4"/>
        <v>1.2845232578665129</v>
      </c>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2"/>
      <c r="FU22" s="62"/>
      <c r="FV22" s="62"/>
    </row>
    <row r="23" spans="1:178" x14ac:dyDescent="0.3">
      <c r="A23" s="61"/>
      <c r="B23" s="61"/>
      <c r="C23" s="61"/>
      <c r="D23" s="61"/>
      <c r="E23" s="61"/>
      <c r="F23" s="3"/>
      <c r="G23" s="61"/>
      <c r="H23" s="3"/>
      <c r="I23" s="3"/>
      <c r="V23" s="54">
        <f t="shared" si="0"/>
        <v>-0.39480867439841716</v>
      </c>
      <c r="W23" s="54">
        <f t="shared" si="1"/>
        <v>1.1844260231952515</v>
      </c>
      <c r="X23" s="54">
        <f t="shared" si="2"/>
        <v>1.2484946510908062</v>
      </c>
      <c r="Y23" s="54">
        <f t="shared" si="5"/>
        <v>-0.39224387598322219</v>
      </c>
      <c r="Z23" s="54">
        <f t="shared" si="3"/>
        <v>1.0295647384774185</v>
      </c>
      <c r="AA23" s="55">
        <v>-0.6</v>
      </c>
      <c r="AB23" s="55">
        <f t="shared" si="4"/>
        <v>1.2649110640673518</v>
      </c>
      <c r="AI23" s="54"/>
      <c r="AJ23" s="56"/>
      <c r="AK23" s="56"/>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A24" s="61"/>
      <c r="B24" s="61"/>
      <c r="C24" s="61"/>
      <c r="D24" s="61"/>
      <c r="E24" s="61"/>
      <c r="F24" s="3"/>
      <c r="G24" s="61"/>
      <c r="H24" s="61"/>
      <c r="I24" s="61"/>
      <c r="V24" s="54">
        <f t="shared" si="0"/>
        <v>-0.39432138744587192</v>
      </c>
      <c r="W24" s="54">
        <f t="shared" si="1"/>
        <v>1.1829641623376159</v>
      </c>
      <c r="X24" s="54">
        <f t="shared" si="2"/>
        <v>1.2469537144466809</v>
      </c>
      <c r="Y24" s="54">
        <f t="shared" si="5"/>
        <v>-0.39842208536957247</v>
      </c>
      <c r="Z24" s="54">
        <f t="shared" si="3"/>
        <v>1.0258578128456084</v>
      </c>
      <c r="AA24" s="55">
        <v>-0.55000000000000004</v>
      </c>
      <c r="AB24" s="55">
        <f t="shared" si="4"/>
        <v>1.2449899597988732</v>
      </c>
      <c r="AI24" s="54"/>
      <c r="AJ24" s="56"/>
      <c r="AK24" s="56"/>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A25" s="61"/>
      <c r="B25" s="61"/>
      <c r="C25" s="61"/>
      <c r="D25" s="61"/>
      <c r="E25" s="61"/>
      <c r="V25" s="54">
        <f t="shared" si="0"/>
        <v>-0.39393267459793663</v>
      </c>
      <c r="W25" s="54">
        <f t="shared" si="1"/>
        <v>1.1817980237938099</v>
      </c>
      <c r="X25" s="54">
        <f t="shared" si="2"/>
        <v>1.2457244964914347</v>
      </c>
      <c r="Y25" s="54">
        <f t="shared" si="5"/>
        <v>-0.40490176814568424</v>
      </c>
      <c r="Z25" s="54">
        <f t="shared" si="3"/>
        <v>1.0222939873187469</v>
      </c>
      <c r="AA25" s="55">
        <v>-0.5</v>
      </c>
      <c r="AB25" s="55">
        <f t="shared" si="4"/>
        <v>1.2247448713915889</v>
      </c>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A26" s="3"/>
      <c r="B26" s="3"/>
      <c r="C26" s="3"/>
      <c r="D26" s="3"/>
      <c r="E26" s="3"/>
      <c r="F26" s="69"/>
      <c r="G26" s="61"/>
      <c r="V26" s="54">
        <f t="shared" si="0"/>
        <v>-0.39365374642884693</v>
      </c>
      <c r="W26" s="54">
        <f t="shared" si="1"/>
        <v>1.180961239286541</v>
      </c>
      <c r="X26" s="54">
        <f t="shared" si="2"/>
        <v>1.2448424481735307</v>
      </c>
      <c r="Y26" s="54">
        <f t="shared" si="5"/>
        <v>-0.41170827024718648</v>
      </c>
      <c r="Z26" s="54">
        <f t="shared" si="3"/>
        <v>1.0188907362679958</v>
      </c>
      <c r="AA26" s="55">
        <v>-0.45</v>
      </c>
      <c r="AB26" s="55">
        <f t="shared" si="4"/>
        <v>1.2041594578792296</v>
      </c>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A27" s="61"/>
      <c r="B27" s="61"/>
      <c r="C27" s="61"/>
      <c r="D27" s="61"/>
      <c r="E27" s="61"/>
      <c r="F27" s="61"/>
      <c r="G27" s="61"/>
      <c r="H27" s="61"/>
      <c r="I27" s="61"/>
      <c r="V27" s="54">
        <f t="shared" si="0"/>
        <v>-0.39349740480183021</v>
      </c>
      <c r="W27" s="54">
        <f t="shared" si="1"/>
        <v>1.1804922144054906</v>
      </c>
      <c r="X27" s="54">
        <f t="shared" si="2"/>
        <v>1.2443480525390611</v>
      </c>
      <c r="Y27" s="54">
        <f t="shared" si="5"/>
        <v>-0.41887002518612892</v>
      </c>
      <c r="Z27" s="54">
        <f t="shared" si="3"/>
        <v>1.0156679465454717</v>
      </c>
      <c r="AA27" s="55">
        <v>-0.4</v>
      </c>
      <c r="AB27" s="55">
        <f t="shared" si="4"/>
        <v>1.1832159566199232</v>
      </c>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61"/>
      <c r="B28" s="61"/>
      <c r="C28" s="70"/>
      <c r="D28" s="70"/>
      <c r="E28" s="69"/>
      <c r="F28" s="69"/>
      <c r="G28" s="61"/>
      <c r="H28" s="61"/>
      <c r="I28" s="61"/>
      <c r="V28" s="54">
        <f t="shared" si="0"/>
        <v>-0.39347833087834705</v>
      </c>
      <c r="W28" s="54">
        <f t="shared" si="1"/>
        <v>1.1804349926350413</v>
      </c>
      <c r="X28" s="54">
        <f t="shared" si="2"/>
        <v>1.2442877354969388</v>
      </c>
      <c r="Y28" s="54">
        <f t="shared" si="5"/>
        <v>-0.42641905515396111</v>
      </c>
      <c r="Z28" s="54">
        <f t="shared" si="3"/>
        <v>1.0126483345583388</v>
      </c>
      <c r="AA28" s="55">
        <v>-0.35</v>
      </c>
      <c r="AB28" s="55">
        <f t="shared" si="4"/>
        <v>1.1618950038622251</v>
      </c>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1"/>
      <c r="B29" s="61"/>
      <c r="C29" s="70"/>
      <c r="D29" s="61"/>
      <c r="E29" s="69"/>
      <c r="V29" s="54">
        <f t="shared" si="0"/>
        <v>-0.39361343796009735</v>
      </c>
      <c r="W29" s="54">
        <f t="shared" si="1"/>
        <v>1.1808403138802921</v>
      </c>
      <c r="X29" s="54">
        <f t="shared" si="2"/>
        <v>1.2447149816032883</v>
      </c>
      <c r="Y29" s="54">
        <f t="shared" si="5"/>
        <v>-0.43439157526174121</v>
      </c>
      <c r="Z29" s="54">
        <f t="shared" si="3"/>
        <v>1.0098579525206157</v>
      </c>
      <c r="AA29" s="55">
        <v>-0.3</v>
      </c>
      <c r="AB29" s="55">
        <f t="shared" si="4"/>
        <v>1.1401754250991381</v>
      </c>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1"/>
      <c r="B30" s="61"/>
      <c r="C30" s="61"/>
      <c r="D30" s="61"/>
      <c r="E30" s="61"/>
      <c r="F30" s="61"/>
      <c r="G30" s="61"/>
      <c r="H30" s="61"/>
      <c r="I30" s="61"/>
      <c r="J30" s="61"/>
      <c r="K30" s="61"/>
      <c r="V30" s="54">
        <f t="shared" si="0"/>
        <v>-0.39392230689966629</v>
      </c>
      <c r="W30" s="54">
        <f t="shared" si="1"/>
        <v>1.1817669206989989</v>
      </c>
      <c r="X30" s="54">
        <f t="shared" si="2"/>
        <v>1.245691710950807</v>
      </c>
      <c r="Y30" s="54">
        <f t="shared" si="5"/>
        <v>-0.44282872698486309</v>
      </c>
      <c r="Z30" s="54">
        <f t="shared" si="3"/>
        <v>1.0073268070036792</v>
      </c>
      <c r="AA30" s="55">
        <v>-0.25</v>
      </c>
      <c r="AB30" s="55">
        <f t="shared" si="4"/>
        <v>1.1180339887498949</v>
      </c>
      <c r="AC30" s="10"/>
      <c r="AD30" s="10"/>
      <c r="AE30" s="10"/>
      <c r="AF30" s="10"/>
      <c r="AG30" s="10"/>
      <c r="AH30" s="10"/>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1"/>
      <c r="B31" s="61"/>
      <c r="C31" s="61"/>
      <c r="D31" s="61"/>
      <c r="E31" s="61"/>
      <c r="F31" s="61"/>
      <c r="G31" s="61"/>
      <c r="H31" s="61"/>
      <c r="I31" s="61"/>
      <c r="J31" s="61"/>
      <c r="K31" s="61"/>
      <c r="V31" s="54">
        <f t="shared" si="0"/>
        <v>-0.39442772760583239</v>
      </c>
      <c r="W31" s="54">
        <f t="shared" si="1"/>
        <v>1.1832831828174972</v>
      </c>
      <c r="X31" s="54">
        <f t="shared" si="2"/>
        <v>1.2472899915589026</v>
      </c>
      <c r="Y31" s="54">
        <f t="shared" si="5"/>
        <v>-0.45177747479125518</v>
      </c>
      <c r="Z31" s="54">
        <f t="shared" si="3"/>
        <v>1.0050896200520811</v>
      </c>
      <c r="AA31" s="55">
        <v>-0.2</v>
      </c>
      <c r="AB31" s="55">
        <f t="shared" si="4"/>
        <v>1.0954451150103321</v>
      </c>
      <c r="AC31" s="10"/>
      <c r="AD31" s="10"/>
      <c r="AE31" s="10"/>
      <c r="AF31" s="10"/>
      <c r="AG31" s="10"/>
      <c r="AH31" s="10"/>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1"/>
      <c r="B32" s="61"/>
      <c r="C32" s="61"/>
      <c r="D32" s="61"/>
      <c r="E32" s="61"/>
      <c r="F32" s="3"/>
      <c r="G32" s="61"/>
      <c r="V32" s="54">
        <f t="shared" si="0"/>
        <v>-0.39515637818432714</v>
      </c>
      <c r="W32" s="54">
        <f t="shared" si="1"/>
        <v>1.1854691345529813</v>
      </c>
      <c r="X32" s="54">
        <f t="shared" si="2"/>
        <v>1.2495941870053451</v>
      </c>
      <c r="Y32" s="54">
        <f t="shared" si="5"/>
        <v>-0.46129171067942548</v>
      </c>
      <c r="Z32" s="54">
        <f t="shared" si="3"/>
        <v>1.003186772874447</v>
      </c>
      <c r="AA32" s="55">
        <v>-0.15</v>
      </c>
      <c r="AB32" s="55">
        <f t="shared" si="4"/>
        <v>1.0723805294763609</v>
      </c>
      <c r="AC32" s="10"/>
      <c r="AD32" s="10"/>
      <c r="AE32" s="10"/>
      <c r="AF32" s="10"/>
      <c r="AG32" s="10"/>
      <c r="AH32" s="10"/>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1"/>
      <c r="B33" s="61"/>
      <c r="C33" s="61"/>
      <c r="D33" s="61"/>
      <c r="E33" s="61"/>
      <c r="F33" s="61"/>
      <c r="G33" s="61"/>
      <c r="H33" s="61"/>
      <c r="I33" s="61"/>
      <c r="J33" s="61"/>
      <c r="K33" s="61"/>
      <c r="V33" s="54">
        <f t="shared" si="0"/>
        <v>-0.39613968448942433</v>
      </c>
      <c r="W33" s="54">
        <f t="shared" si="1"/>
        <v>1.188419053468273</v>
      </c>
      <c r="X33" s="54">
        <f t="shared" si="2"/>
        <v>1.2527036745670568</v>
      </c>
      <c r="Y33" s="54">
        <f t="shared" si="5"/>
        <v>-0.47143362612418482</v>
      </c>
      <c r="Z33" s="54">
        <f t="shared" si="3"/>
        <v>1.0016654855577332</v>
      </c>
      <c r="AA33" s="55">
        <v>-0.1</v>
      </c>
      <c r="AB33" s="55">
        <f t="shared" si="4"/>
        <v>1.0488088481701516</v>
      </c>
      <c r="AC33" s="10"/>
      <c r="AD33" s="10"/>
      <c r="AE33" s="10"/>
      <c r="AF33" s="10"/>
      <c r="AG33" s="10"/>
      <c r="AH33" s="10"/>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1"/>
      <c r="B34" s="61"/>
      <c r="C34" s="61"/>
      <c r="D34" s="61"/>
      <c r="E34" s="61"/>
      <c r="F34" s="61"/>
      <c r="G34" s="61"/>
      <c r="H34" s="61"/>
      <c r="I34" s="61"/>
      <c r="J34" s="61"/>
      <c r="K34" s="61"/>
      <c r="V34" s="54">
        <f t="shared" si="0"/>
        <v>-0.3974149188254798</v>
      </c>
      <c r="W34" s="54">
        <f t="shared" si="1"/>
        <v>1.1922447564764393</v>
      </c>
      <c r="X34" s="54">
        <f t="shared" si="2"/>
        <v>1.2567363196194448</v>
      </c>
      <c r="Y34" s="54">
        <f t="shared" si="5"/>
        <v>-0.48227543148383401</v>
      </c>
      <c r="Z34" s="54">
        <f t="shared" si="3"/>
        <v>1.0005813050217682</v>
      </c>
      <c r="AA34" s="55">
        <v>-0.05</v>
      </c>
      <c r="AB34" s="55">
        <f t="shared" si="4"/>
        <v>1.0246950765959599</v>
      </c>
      <c r="AC34" s="31"/>
      <c r="AD34" s="31"/>
      <c r="AE34" s="31"/>
      <c r="AF34" s="31"/>
      <c r="AG34" s="31"/>
      <c r="AH34" s="31"/>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1"/>
      <c r="B35" s="61"/>
      <c r="C35" s="61"/>
      <c r="D35" s="61"/>
      <c r="E35" s="61"/>
      <c r="F35" s="61"/>
      <c r="G35" s="61"/>
      <c r="H35" s="61"/>
      <c r="I35" s="61"/>
      <c r="J35" s="61"/>
      <c r="K35" s="61"/>
      <c r="V35" s="54">
        <f t="shared" si="0"/>
        <v>-0.39902661955889202</v>
      </c>
      <c r="W35" s="54">
        <f t="shared" si="1"/>
        <v>1.197079858676676</v>
      </c>
      <c r="X35" s="54">
        <f t="shared" si="2"/>
        <v>1.2618329648435911</v>
      </c>
      <c r="Y35" s="54">
        <f t="shared" si="5"/>
        <v>-0.49390153191919861</v>
      </c>
      <c r="Z35" s="54">
        <f t="shared" si="3"/>
        <v>1</v>
      </c>
      <c r="AA35" s="55">
        <v>0</v>
      </c>
      <c r="AB35" s="55">
        <f t="shared" si="4"/>
        <v>1</v>
      </c>
      <c r="AC35" s="54"/>
      <c r="AD35" s="54"/>
      <c r="AE35" s="54">
        <v>0</v>
      </c>
      <c r="AF35" s="54">
        <v>0</v>
      </c>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1"/>
      <c r="B36" s="61"/>
      <c r="C36" s="61"/>
      <c r="D36" s="61"/>
      <c r="E36" s="61"/>
      <c r="F36" s="61"/>
      <c r="G36" s="61"/>
      <c r="H36" s="61"/>
      <c r="I36" s="61"/>
      <c r="J36" s="61"/>
      <c r="K36" s="61"/>
      <c r="V36" s="54">
        <f>-Z36/(Y36-AD45)</f>
        <v>-0.40102844713865871</v>
      </c>
      <c r="W36" s="54">
        <f t="shared" ref="W36:W55" si="6">Y36*V36+Z36</f>
        <v>1.2030853414159761</v>
      </c>
      <c r="X36" s="54">
        <f t="shared" ref="X36:X55" si="7">(V36^2+W36^2)^0.5</f>
        <v>1.2681632994785963</v>
      </c>
      <c r="Y36" s="54">
        <f t="shared" ref="Y36:Y55" si="8">(AB36-AB35)/(AA36-AA35)</f>
        <v>-0.50641131038207332</v>
      </c>
      <c r="Z36" s="54">
        <f t="shared" ref="Z36:Z55" si="9">AB36-AA36*Y36</f>
        <v>1</v>
      </c>
      <c r="AA36" s="55">
        <v>0.05</v>
      </c>
      <c r="AB36" s="55">
        <f t="shared" si="4"/>
        <v>0.97467943448089633</v>
      </c>
      <c r="AC36" s="54"/>
      <c r="AD36" s="54">
        <v>20</v>
      </c>
      <c r="AE36" s="54">
        <f>AF40</f>
        <v>1.2030853414159761</v>
      </c>
      <c r="AF36" s="54">
        <f>AE40</f>
        <v>-0.40102844713865871</v>
      </c>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1"/>
      <c r="B37" s="61"/>
      <c r="C37" s="61"/>
      <c r="D37" s="61"/>
      <c r="E37" s="61"/>
      <c r="F37" s="61"/>
      <c r="G37" s="61"/>
      <c r="H37" s="61"/>
      <c r="I37" s="61"/>
      <c r="J37" s="61"/>
      <c r="K37" s="61"/>
      <c r="V37" s="54">
        <f>Z37/(AD45-Y37)</f>
        <v>-0.40348564234431544</v>
      </c>
      <c r="W37" s="54">
        <f t="shared" si="6"/>
        <v>1.2104569270329462</v>
      </c>
      <c r="X37" s="54">
        <f t="shared" si="7"/>
        <v>1.2759336329841173</v>
      </c>
      <c r="Y37" s="54">
        <f t="shared" si="8"/>
        <v>-0.51992272860765132</v>
      </c>
      <c r="Z37" s="54">
        <f t="shared" si="9"/>
        <v>1.0006755709112789</v>
      </c>
      <c r="AA37" s="55">
        <v>0.1</v>
      </c>
      <c r="AB37" s="55">
        <f t="shared" si="4"/>
        <v>0.94868329805051377</v>
      </c>
      <c r="AC37" s="54"/>
      <c r="AD37" s="54"/>
      <c r="AE37" s="54"/>
      <c r="AF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1"/>
      <c r="B38" s="61"/>
      <c r="C38" s="61"/>
      <c r="D38" s="61"/>
      <c r="E38" s="61"/>
      <c r="F38" s="61"/>
      <c r="G38" s="61"/>
      <c r="H38" s="61"/>
      <c r="I38" s="61"/>
      <c r="J38" s="61"/>
      <c r="K38" s="61"/>
      <c r="V38" s="54">
        <f>Z38/(AD45-Y38)</f>
        <v>-0.40647832909951642</v>
      </c>
      <c r="W38" s="54">
        <f t="shared" si="6"/>
        <v>1.2194349872985493</v>
      </c>
      <c r="X38" s="54">
        <f t="shared" si="7"/>
        <v>1.2853973394539713</v>
      </c>
      <c r="Y38" s="54">
        <f t="shared" si="8"/>
        <v>-0.53457704642450043</v>
      </c>
      <c r="Z38" s="54">
        <f t="shared" si="9"/>
        <v>1.0021410026929638</v>
      </c>
      <c r="AA38" s="55">
        <v>0.15</v>
      </c>
      <c r="AB38" s="55">
        <f t="shared" si="4"/>
        <v>0.92195444572928875</v>
      </c>
      <c r="AC38" s="54"/>
      <c r="AD38" s="54"/>
      <c r="AE38" s="54"/>
      <c r="AF38" s="54">
        <f>MIN(X36:X55)</f>
        <v>1.2681632994785963</v>
      </c>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1"/>
      <c r="B39" s="61"/>
      <c r="C39" s="61"/>
      <c r="D39" s="61"/>
      <c r="E39" s="61"/>
      <c r="F39" s="61"/>
      <c r="G39" s="61"/>
      <c r="H39" s="61"/>
      <c r="I39" s="61"/>
      <c r="J39" s="61"/>
      <c r="K39" s="61"/>
      <c r="V39" s="54">
        <f>Z39/(AD45-Y39)</f>
        <v>-0.41010602305749377</v>
      </c>
      <c r="W39" s="54">
        <f t="shared" si="6"/>
        <v>1.2303180691724813</v>
      </c>
      <c r="X39" s="54">
        <f t="shared" si="7"/>
        <v>1.2968691150152107</v>
      </c>
      <c r="Y39" s="54">
        <f t="shared" si="8"/>
        <v>-0.55054509458745771</v>
      </c>
      <c r="Z39" s="54">
        <f t="shared" si="9"/>
        <v>1.0045362099174073</v>
      </c>
      <c r="AA39" s="55">
        <v>0.2</v>
      </c>
      <c r="AB39" s="55">
        <f t="shared" si="4"/>
        <v>0.89442719099991586</v>
      </c>
      <c r="AC39" s="54"/>
      <c r="AD39" s="54"/>
      <c r="AE39" s="54"/>
      <c r="AF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1"/>
      <c r="B40" s="61"/>
      <c r="C40" s="61"/>
      <c r="D40" s="61"/>
      <c r="E40" s="61"/>
      <c r="F40" s="61"/>
      <c r="G40" s="61"/>
      <c r="H40" s="61"/>
      <c r="I40" s="61"/>
      <c r="J40" s="61"/>
      <c r="K40" s="61"/>
      <c r="V40" s="54">
        <f>Z40/(AD45-Y40)</f>
        <v>-0.41449389624175859</v>
      </c>
      <c r="W40" s="54">
        <f t="shared" si="6"/>
        <v>1.2434816887252758</v>
      </c>
      <c r="X40" s="54">
        <f t="shared" si="7"/>
        <v>1.3107447883614634</v>
      </c>
      <c r="Y40" s="54">
        <f t="shared" si="8"/>
        <v>-0.56803574430954529</v>
      </c>
      <c r="Z40" s="54">
        <f t="shared" si="9"/>
        <v>1.008034339861825</v>
      </c>
      <c r="AA40" s="55">
        <v>0.25</v>
      </c>
      <c r="AB40" s="55">
        <f t="shared" si="4"/>
        <v>0.8660254037844386</v>
      </c>
      <c r="AC40" s="54"/>
      <c r="AD40" s="54"/>
      <c r="AE40" s="54">
        <f>INDEX(V36:V55,MATCH(AF38,X36:X55,0))</f>
        <v>-0.40102844713865871</v>
      </c>
      <c r="AF40" s="54">
        <f>INDEX(W36:W55,MATCH(AF38,X36:X55,0))</f>
        <v>1.2030853414159761</v>
      </c>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1"/>
      <c r="B41" s="61"/>
      <c r="C41" s="61"/>
      <c r="D41" s="82" t="s">
        <v>70</v>
      </c>
      <c r="E41" s="61"/>
      <c r="F41" s="61"/>
      <c r="G41" s="61"/>
      <c r="H41" s="82" t="s">
        <v>65</v>
      </c>
      <c r="I41" s="61"/>
      <c r="J41" s="61"/>
      <c r="K41" s="61"/>
      <c r="V41" s="54">
        <f>Z41/(AD45-Y41)</f>
        <v>-0.41980165683375581</v>
      </c>
      <c r="W41" s="54">
        <f t="shared" si="6"/>
        <v>1.2594049705012675</v>
      </c>
      <c r="X41" s="54">
        <f t="shared" si="7"/>
        <v>1.3275294011070584</v>
      </c>
      <c r="Y41" s="54">
        <f t="shared" si="8"/>
        <v>-0.58730754500726079</v>
      </c>
      <c r="Z41" s="54">
        <f t="shared" si="9"/>
        <v>1.0128522900362538</v>
      </c>
      <c r="AA41" s="55">
        <v>0.3</v>
      </c>
      <c r="AB41" s="55">
        <f t="shared" si="4"/>
        <v>0.83666002653407556</v>
      </c>
      <c r="AC41" s="54"/>
      <c r="AD41" s="54"/>
      <c r="AE41" s="54"/>
      <c r="AF41" s="54">
        <f>(AE40^2+AF40^2)^0.5</f>
        <v>1.2681632994785963</v>
      </c>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V42" s="54">
        <f>Z42/(AD45-Y42)</f>
        <v>-0.42623642275794538</v>
      </c>
      <c r="W42" s="54">
        <f t="shared" si="6"/>
        <v>1.2787092682738361</v>
      </c>
      <c r="X42" s="54">
        <f t="shared" si="7"/>
        <v>1.3478779176375357</v>
      </c>
      <c r="Y42" s="54">
        <f t="shared" si="8"/>
        <v>-0.60868503408441088</v>
      </c>
      <c r="Z42" s="54">
        <f t="shared" si="9"/>
        <v>1.0192655367593988</v>
      </c>
      <c r="AA42" s="55">
        <v>0.35</v>
      </c>
      <c r="AB42" s="55">
        <f t="shared" si="4"/>
        <v>0.80622577482985502</v>
      </c>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V43" s="54">
        <f>Z43/(AD45-Y43)</f>
        <v>-0.43407187174531686</v>
      </c>
      <c r="W43" s="54">
        <f t="shared" si="6"/>
        <v>1.3022156152359505</v>
      </c>
      <c r="X43" s="54">
        <f t="shared" si="7"/>
        <v>1.3726557829276893</v>
      </c>
      <c r="Y43" s="54">
        <f t="shared" si="8"/>
        <v>-0.63258211176743184</v>
      </c>
      <c r="Z43" s="54">
        <f t="shared" si="9"/>
        <v>1.0276295139484561</v>
      </c>
      <c r="AA43" s="55">
        <v>0.4</v>
      </c>
      <c r="AB43" s="55">
        <f t="shared" si="4"/>
        <v>0.7745966692414834</v>
      </c>
      <c r="AC43" s="54"/>
      <c r="AD43" s="64">
        <f>C22</f>
        <v>-0.16666666666666666</v>
      </c>
      <c r="AE43" s="64">
        <f>G22</f>
        <v>0.5</v>
      </c>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1"/>
      <c r="B44" s="61"/>
      <c r="C44" s="61"/>
      <c r="D44" s="61"/>
      <c r="E44" s="61"/>
      <c r="F44" s="61"/>
      <c r="G44" s="61"/>
      <c r="H44" s="61"/>
      <c r="I44" s="61"/>
      <c r="J44" s="67" t="str">
        <f>"MS=  "&amp;[1]!xln(K44)&amp;" ="</f>
        <v>MS=  ((-0.401)² + 1.2²)⁰·⁵ / (((-0.167)² + 0.5²)⁰·⁵) - 1 =</v>
      </c>
      <c r="K44" s="68">
        <f>(AE40^2+AF40^2)^0.5/((AD43^2+AE43^2)^0.5)-1</f>
        <v>1.4061706828319522</v>
      </c>
      <c r="V44" s="54">
        <f>Z44/(AD45-Y44)</f>
        <v>-0.44367758516595335</v>
      </c>
      <c r="W44" s="54">
        <f t="shared" si="6"/>
        <v>1.3310327554978603</v>
      </c>
      <c r="X44" s="54">
        <f t="shared" si="7"/>
        <v>1.4030317158877479</v>
      </c>
      <c r="Y44" s="54">
        <f t="shared" si="8"/>
        <v>-0.65953641063834179</v>
      </c>
      <c r="Z44" s="54">
        <f t="shared" si="9"/>
        <v>1.0384112334968201</v>
      </c>
      <c r="AA44" s="55">
        <v>0.45</v>
      </c>
      <c r="AB44" s="55">
        <f t="shared" si="4"/>
        <v>0.74161984870956632</v>
      </c>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V45" s="54">
        <f>Z45/(AD45-Y45)</f>
        <v>-0.46257193690530485</v>
      </c>
      <c r="W45" s="54">
        <f t="shared" si="6"/>
        <v>1.3877158107159147</v>
      </c>
      <c r="X45" s="54">
        <f t="shared" si="7"/>
        <v>1.4627809022964628</v>
      </c>
      <c r="Y45" s="54">
        <f t="shared" si="8"/>
        <v>-0.70799455459629379</v>
      </c>
      <c r="Z45" s="54">
        <f t="shared" si="9"/>
        <v>1.0602173982778984</v>
      </c>
      <c r="AA45" s="55">
        <v>0.55000000000000004</v>
      </c>
      <c r="AB45" s="55">
        <f t="shared" si="4"/>
        <v>0.67082039324993692</v>
      </c>
      <c r="AC45" s="65" t="s">
        <v>3</v>
      </c>
      <c r="AD45" s="54">
        <f>AE43/AD43</f>
        <v>-3</v>
      </c>
      <c r="AE45" s="54"/>
      <c r="AF45" s="54">
        <f>AF38</f>
        <v>1.2681632994785963</v>
      </c>
      <c r="AG45" s="54"/>
      <c r="AH45" s="54"/>
      <c r="AI45" s="54"/>
      <c r="AJ45" s="54"/>
      <c r="AK45" s="54"/>
    </row>
    <row r="46" spans="1:175" x14ac:dyDescent="0.3">
      <c r="V46" s="54">
        <f>Z46/(AD45-Y46)</f>
        <v>-0.48946679268516935</v>
      </c>
      <c r="W46" s="54">
        <f t="shared" si="6"/>
        <v>1.4684003780555082</v>
      </c>
      <c r="X46" s="54">
        <f t="shared" si="7"/>
        <v>1.5478299039025787</v>
      </c>
      <c r="Y46" s="54">
        <f t="shared" si="8"/>
        <v>-0.76729722432522174</v>
      </c>
      <c r="Z46" s="54">
        <f t="shared" si="9"/>
        <v>1.0928338666288089</v>
      </c>
      <c r="AA46" s="55">
        <v>0.6</v>
      </c>
      <c r="AB46" s="55">
        <f t="shared" si="4"/>
        <v>0.63245553203367588</v>
      </c>
      <c r="AC46" s="54"/>
      <c r="AD46" s="54"/>
      <c r="AE46" s="54"/>
      <c r="AF46" s="54"/>
      <c r="AG46" s="54"/>
      <c r="AH46" s="54"/>
      <c r="AI46" s="54"/>
      <c r="AJ46" s="54"/>
      <c r="AK46" s="54"/>
    </row>
    <row r="47" spans="1:175" x14ac:dyDescent="0.3">
      <c r="A47" s="61"/>
      <c r="B47" s="61"/>
      <c r="C47" s="61"/>
      <c r="D47" s="61"/>
      <c r="E47" s="61"/>
      <c r="F47" s="61"/>
      <c r="G47" s="61"/>
      <c r="H47" s="61"/>
      <c r="I47" s="61"/>
      <c r="J47" s="61"/>
      <c r="K47" s="61"/>
      <c r="V47" s="54">
        <f>Z47/(AD45-Y47)</f>
        <v>-0.54903066062465933</v>
      </c>
      <c r="W47" s="54">
        <f t="shared" si="6"/>
        <v>1.6470919818739778</v>
      </c>
      <c r="X47" s="54">
        <f t="shared" si="7"/>
        <v>1.7361873928408471</v>
      </c>
      <c r="Y47" s="54">
        <f t="shared" si="8"/>
        <v>-0.88303688022450577</v>
      </c>
      <c r="Z47" s="54">
        <f t="shared" si="9"/>
        <v>1.1622776601683793</v>
      </c>
      <c r="AA47" s="55">
        <v>0.75</v>
      </c>
      <c r="AB47" s="55">
        <f t="shared" si="4"/>
        <v>0.5</v>
      </c>
      <c r="AC47" s="54"/>
      <c r="AD47" s="54"/>
      <c r="AE47" s="54"/>
      <c r="AF47" s="54"/>
      <c r="AG47" s="54"/>
      <c r="AH47" s="54"/>
    </row>
    <row r="48" spans="1:175" x14ac:dyDescent="0.3">
      <c r="A48" s="61"/>
      <c r="B48" s="61"/>
      <c r="C48" s="61"/>
      <c r="D48" s="61"/>
      <c r="E48" s="61"/>
      <c r="F48" s="61"/>
      <c r="G48" s="61"/>
      <c r="H48" s="61"/>
      <c r="I48" s="61"/>
      <c r="J48" s="61"/>
      <c r="K48" s="61"/>
      <c r="V48" s="54">
        <f>Z48/(AD45-Y48)</f>
        <v>-0.66441121782250634</v>
      </c>
      <c r="W48" s="54">
        <f t="shared" si="6"/>
        <v>1.993233653467519</v>
      </c>
      <c r="X48" s="54">
        <f t="shared" si="7"/>
        <v>2.1010527512853789</v>
      </c>
      <c r="Y48" s="54">
        <f t="shared" si="8"/>
        <v>-1.0557280900008417</v>
      </c>
      <c r="Z48" s="54">
        <f t="shared" si="9"/>
        <v>1.2917960675006313</v>
      </c>
      <c r="AA48" s="55">
        <v>0.8</v>
      </c>
      <c r="AB48" s="55">
        <f t="shared" si="4"/>
        <v>0.44721359549995787</v>
      </c>
      <c r="AC48" s="54"/>
      <c r="AD48" s="54"/>
      <c r="AE48" s="54"/>
      <c r="AF48" s="54"/>
      <c r="AG48" s="54"/>
      <c r="AH48" s="54"/>
    </row>
    <row r="49" spans="1:34" x14ac:dyDescent="0.3">
      <c r="A49" s="61"/>
      <c r="B49" s="61"/>
      <c r="C49" s="61"/>
      <c r="D49" s="61"/>
      <c r="E49" s="61"/>
      <c r="F49" s="61"/>
      <c r="G49" s="61"/>
      <c r="H49" s="61"/>
      <c r="I49" s="61"/>
      <c r="J49" s="61"/>
      <c r="K49" s="61"/>
      <c r="V49" s="54">
        <f>Z49/(AD45-Y49)</f>
        <v>-0.78029740846697293</v>
      </c>
      <c r="W49" s="54">
        <f t="shared" si="6"/>
        <v>2.3408922254009186</v>
      </c>
      <c r="X49" s="54">
        <f t="shared" si="7"/>
        <v>2.4675170630823891</v>
      </c>
      <c r="Y49" s="54">
        <f t="shared" si="8"/>
        <v>-1.198305217584325</v>
      </c>
      <c r="Z49" s="54">
        <f t="shared" si="9"/>
        <v>1.4058577695674179</v>
      </c>
      <c r="AA49" s="55">
        <v>0.85</v>
      </c>
      <c r="AB49" s="55">
        <f t="shared" si="4"/>
        <v>0.3872983346207417</v>
      </c>
      <c r="AC49" s="54"/>
      <c r="AD49" s="54"/>
      <c r="AE49" s="54"/>
      <c r="AF49" s="54"/>
      <c r="AG49" s="54"/>
      <c r="AH49" s="54"/>
    </row>
    <row r="50" spans="1:34" x14ac:dyDescent="0.3">
      <c r="A50" s="61"/>
      <c r="B50" s="61"/>
      <c r="C50" s="61"/>
      <c r="D50" s="61"/>
      <c r="E50" s="61"/>
      <c r="F50" s="61"/>
      <c r="G50" s="61"/>
      <c r="H50" s="61"/>
      <c r="I50" s="61"/>
      <c r="J50" s="61"/>
      <c r="K50" s="61"/>
      <c r="V50" s="54">
        <f>Z50/(AD45-Y50)</f>
        <v>-1.0107117032684065</v>
      </c>
      <c r="W50" s="54">
        <f t="shared" si="6"/>
        <v>3.0321351098052194</v>
      </c>
      <c r="X50" s="54">
        <f t="shared" si="7"/>
        <v>3.1961510401164137</v>
      </c>
      <c r="Y50" s="54">
        <f t="shared" si="8"/>
        <v>-1.421411372078075</v>
      </c>
      <c r="Z50" s="54">
        <f t="shared" si="9"/>
        <v>1.5954980008871056</v>
      </c>
      <c r="AA50" s="55">
        <v>0.9</v>
      </c>
      <c r="AB50" s="55">
        <f t="shared" si="4"/>
        <v>0.31622776601683789</v>
      </c>
      <c r="AC50" s="54"/>
      <c r="AD50" s="54"/>
      <c r="AE50" s="54"/>
      <c r="AF50" s="54"/>
      <c r="AG50" s="54"/>
      <c r="AH50" s="54"/>
    </row>
    <row r="51" spans="1:34" x14ac:dyDescent="0.3">
      <c r="A51" s="61"/>
      <c r="B51" s="61"/>
      <c r="C51" s="61"/>
      <c r="D51" s="61"/>
      <c r="E51" s="61"/>
      <c r="F51" s="61"/>
      <c r="G51" s="61"/>
      <c r="H51" s="61"/>
      <c r="I51" s="61"/>
      <c r="J51" s="61"/>
      <c r="K51" s="61"/>
      <c r="V51" s="54">
        <f>Z51/(AD45-Y51)</f>
        <v>-1.7283362361748611</v>
      </c>
      <c r="W51" s="54">
        <f t="shared" si="6"/>
        <v>5.1850087085245828</v>
      </c>
      <c r="X51" s="54">
        <f t="shared" si="7"/>
        <v>5.465479068915263</v>
      </c>
      <c r="Y51" s="54">
        <f t="shared" si="8"/>
        <v>-1.8524193653371788</v>
      </c>
      <c r="Z51" s="54">
        <f t="shared" si="9"/>
        <v>1.9834051948202989</v>
      </c>
      <c r="AA51" s="55">
        <v>0.95</v>
      </c>
      <c r="AB51" s="55">
        <f t="shared" si="4"/>
        <v>0.22360679774997907</v>
      </c>
      <c r="AC51" s="54"/>
      <c r="AD51" s="54"/>
      <c r="AE51" s="54"/>
      <c r="AF51" s="54"/>
      <c r="AG51" s="54"/>
      <c r="AH51" s="54"/>
    </row>
    <row r="52" spans="1:34" x14ac:dyDescent="0.3">
      <c r="A52" s="61"/>
      <c r="B52" s="61"/>
      <c r="C52" s="61"/>
      <c r="D52" s="61"/>
      <c r="E52" s="61"/>
      <c r="F52" s="61"/>
      <c r="G52" s="61"/>
      <c r="H52" s="61"/>
      <c r="I52" s="61"/>
      <c r="J52" s="61"/>
      <c r="K52" s="61"/>
      <c r="V52" s="54">
        <f>Z52/(AD45-Y52)</f>
        <v>-5.4544929609548216</v>
      </c>
      <c r="W52" s="54">
        <f t="shared" si="6"/>
        <v>16.363478882864463</v>
      </c>
      <c r="X52" s="54">
        <f t="shared" si="7"/>
        <v>17.248621237973108</v>
      </c>
      <c r="Y52" s="54">
        <f t="shared" si="8"/>
        <v>-2.5200858496545608</v>
      </c>
      <c r="Z52" s="54">
        <f t="shared" si="9"/>
        <v>2.6176883549218117</v>
      </c>
      <c r="AA52" s="55">
        <v>0.97</v>
      </c>
      <c r="AB52" s="55">
        <f t="shared" si="4"/>
        <v>0.17320508075688781</v>
      </c>
      <c r="AC52" s="54"/>
      <c r="AD52" s="54"/>
      <c r="AE52" s="54"/>
      <c r="AF52" s="54"/>
      <c r="AG52" s="54"/>
      <c r="AH52" s="54"/>
    </row>
    <row r="53" spans="1:34" x14ac:dyDescent="0.3">
      <c r="A53" s="61"/>
      <c r="B53" s="61"/>
      <c r="C53" s="61"/>
      <c r="D53" s="61"/>
      <c r="E53" s="61"/>
      <c r="F53" s="61"/>
      <c r="G53" s="61"/>
      <c r="H53" s="61"/>
      <c r="I53" s="61"/>
      <c r="J53" s="61"/>
      <c r="K53" s="61"/>
      <c r="V53" s="54">
        <f>Z53/(AD45-Y53)</f>
        <v>18.255208825216638</v>
      </c>
      <c r="W53" s="54">
        <f t="shared" si="6"/>
        <v>-54.765626475649917</v>
      </c>
      <c r="X53" s="54">
        <f t="shared" si="7"/>
        <v>57.728039049691226</v>
      </c>
      <c r="Y53" s="54">
        <f t="shared" si="8"/>
        <v>-3.1783724519578227</v>
      </c>
      <c r="Z53" s="54">
        <f t="shared" si="9"/>
        <v>3.2562263591559759</v>
      </c>
      <c r="AA53" s="55">
        <v>0.98</v>
      </c>
      <c r="AB53" s="55">
        <f t="shared" si="4"/>
        <v>0.14142135623730956</v>
      </c>
      <c r="AC53" s="54"/>
      <c r="AD53" s="54"/>
      <c r="AE53" s="54"/>
      <c r="AF53" s="54"/>
      <c r="AG53" s="54"/>
      <c r="AH53" s="54"/>
    </row>
    <row r="54" spans="1:34" x14ac:dyDescent="0.3">
      <c r="A54" s="61"/>
      <c r="B54" s="61"/>
      <c r="C54" s="61"/>
      <c r="D54" s="61"/>
      <c r="E54" s="61"/>
      <c r="F54" s="61"/>
      <c r="G54" s="61"/>
      <c r="H54" s="61"/>
      <c r="I54" s="61"/>
      <c r="J54" s="61"/>
      <c r="K54" s="61"/>
      <c r="V54" s="54">
        <f>Z54/(AD45-Y54)</f>
        <v>3.6779469795114266</v>
      </c>
      <c r="W54" s="54">
        <f t="shared" si="6"/>
        <v>-11.033840938534279</v>
      </c>
      <c r="X54" s="54">
        <f t="shared" si="7"/>
        <v>11.630689568592752</v>
      </c>
      <c r="Y54" s="54">
        <f t="shared" si="8"/>
        <v>-4.1421356237309475</v>
      </c>
      <c r="Z54" s="54">
        <f t="shared" si="9"/>
        <v>4.2007142674936375</v>
      </c>
      <c r="AA54" s="55">
        <v>0.99</v>
      </c>
      <c r="AB54" s="55">
        <f t="shared" si="4"/>
        <v>0.10000000000000005</v>
      </c>
      <c r="AC54" s="54"/>
      <c r="AD54" s="54"/>
      <c r="AE54" s="54"/>
      <c r="AF54" s="54"/>
      <c r="AG54" s="54"/>
      <c r="AH54" s="54"/>
    </row>
    <row r="55" spans="1:34" x14ac:dyDescent="0.3">
      <c r="A55" s="61"/>
      <c r="B55" s="61"/>
      <c r="C55" s="61"/>
      <c r="D55" s="61"/>
      <c r="E55" s="61"/>
      <c r="F55" s="61"/>
      <c r="G55" s="61"/>
      <c r="H55" s="61"/>
      <c r="I55" s="61"/>
      <c r="J55" s="61"/>
      <c r="K55" s="61"/>
      <c r="V55" s="54">
        <f>Z55/(AD45-Y55)</f>
        <v>1.4285714285714288</v>
      </c>
      <c r="W55" s="54">
        <f t="shared" si="6"/>
        <v>-4.2857142857142865</v>
      </c>
      <c r="X55" s="54">
        <f t="shared" si="7"/>
        <v>4.5175395145262573</v>
      </c>
      <c r="Y55" s="54">
        <f t="shared" si="8"/>
        <v>-9.9999999999999964</v>
      </c>
      <c r="Z55" s="54">
        <f t="shared" si="9"/>
        <v>9.9999999999999964</v>
      </c>
      <c r="AA55" s="55">
        <v>1</v>
      </c>
      <c r="AB55" s="55">
        <f t="shared" si="4"/>
        <v>0</v>
      </c>
      <c r="AC55" s="54"/>
      <c r="AD55" s="54"/>
      <c r="AE55" s="54"/>
      <c r="AF55" s="54"/>
      <c r="AG55" s="54"/>
      <c r="AH55" s="54"/>
    </row>
    <row r="56" spans="1:34" x14ac:dyDescent="0.3">
      <c r="A56" s="61"/>
      <c r="B56" s="61"/>
      <c r="C56" s="61"/>
      <c r="D56" s="61"/>
      <c r="E56" s="61"/>
      <c r="F56" s="61"/>
      <c r="G56" s="61"/>
      <c r="H56" s="61"/>
      <c r="I56" s="61"/>
      <c r="J56" s="61"/>
      <c r="K56" s="61"/>
    </row>
    <row r="57" spans="1:34" x14ac:dyDescent="0.3">
      <c r="A57" s="33"/>
      <c r="B57" s="36"/>
      <c r="C57" s="37"/>
      <c r="D57" s="33"/>
      <c r="E57" s="33"/>
      <c r="F57" s="33"/>
      <c r="G57" s="37"/>
      <c r="H57" s="33"/>
      <c r="I57" s="33"/>
      <c r="J57" s="33"/>
      <c r="K57" s="33"/>
    </row>
    <row r="58" spans="1:34" x14ac:dyDescent="0.3">
      <c r="A58" s="33"/>
      <c r="B58" s="38"/>
      <c r="C58" s="37"/>
      <c r="D58" s="39"/>
      <c r="E58" s="39"/>
      <c r="F58" s="40" t="s">
        <v>37</v>
      </c>
      <c r="G58" s="37"/>
      <c r="H58" s="39"/>
      <c r="I58" s="39"/>
      <c r="J58" s="39"/>
      <c r="K58" s="33"/>
    </row>
    <row r="59" spans="1:34" x14ac:dyDescent="0.3">
      <c r="A59" s="33"/>
      <c r="B59" s="39"/>
      <c r="C59" s="39"/>
      <c r="D59" s="39"/>
      <c r="E59" s="39"/>
      <c r="F59" s="72" t="s">
        <v>38</v>
      </c>
      <c r="G59" s="39"/>
      <c r="H59" s="39"/>
      <c r="I59" s="39"/>
      <c r="J59" s="39"/>
      <c r="K59" s="33"/>
    </row>
  </sheetData>
  <mergeCells count="2">
    <mergeCell ref="B13:K13"/>
    <mergeCell ref="B14:C14"/>
  </mergeCells>
  <hyperlinks>
    <hyperlink ref="F59" r:id="rId1"/>
    <hyperlink ref="B14:C14" r:id="rId2" display="(NACA-TN-1223, 1947)"/>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2016-08-31T11:08:31Z</dcterms:modified>
  <cp:category>Engineering Spreadsheets;Analysis;AA-SM</cp:category>
</cp:coreProperties>
</file>