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4B144DA4-8926-49E7-BEB8-C6EBCF2293BE}" xr6:coauthVersionLast="31" xr6:coauthVersionMax="31" xr10:uidLastSave="{00000000-0000-0000-0000-000000000000}"/>
  <bookViews>
    <workbookView xWindow="13050" yWindow="375" windowWidth="15495" windowHeight="11775" tabRatio="871" activeTab="1" xr2:uid="{00000000-000D-0000-FFFF-FFFF00000000}"/>
  </bookViews>
  <sheets>
    <sheet name="READ ME" sheetId="37" r:id="rId1"/>
    <sheet name="Analysis" sheetId="31" r:id="rId2"/>
  </sheets>
  <externalReferences>
    <externalReference r:id="rId3"/>
    <externalReference r:id="rId4"/>
  </externalReferences>
  <definedNames>
    <definedName name="LUG">[1]Macro1!$A$1</definedName>
    <definedName name="_xlnm.Print_Area" localSheetId="1">Analysis!$A$8:$K$60</definedName>
    <definedName name="_xlnm.Print_Area" localSheetId="0">'READ ME'!$A$8:$K$62</definedName>
    <definedName name="_xlnm.Print_Area">#REF!</definedName>
    <definedName name="sencount" hidden="1">1</definedName>
  </definedNames>
  <calcPr calcId="179017"/>
</workbook>
</file>

<file path=xl/calcChain.xml><?xml version="1.0" encoding="utf-8"?>
<calcChain xmlns="http://schemas.openxmlformats.org/spreadsheetml/2006/main">
  <c r="C55" i="31" l="1"/>
  <c r="G28" i="31"/>
  <c r="W16" i="31" l="1"/>
  <c r="W18" i="31"/>
  <c r="C28" i="31" l="1"/>
  <c r="C27" i="31"/>
  <c r="G27" i="31"/>
  <c r="C31" i="31" l="1"/>
  <c r="W42" i="31" s="1"/>
  <c r="AA26" i="31" s="1"/>
  <c r="AB27" i="31" s="1"/>
  <c r="Y42" i="31"/>
  <c r="C30" i="31"/>
  <c r="W43" i="31" l="1"/>
  <c r="AB26" i="31"/>
  <c r="AC27" i="31"/>
  <c r="AC26" i="31"/>
  <c r="X50" i="31"/>
  <c r="X51" i="31" s="1"/>
  <c r="C23" i="31"/>
  <c r="W48" i="31" s="1"/>
  <c r="X48" i="31" s="1"/>
  <c r="C22" i="31"/>
  <c r="W51" i="31" l="1"/>
  <c r="W52" i="31" s="1"/>
  <c r="Y43" i="31"/>
  <c r="D23" i="31"/>
  <c r="C12" i="37"/>
  <c r="B49" i="31" l="1"/>
  <c r="W46" i="31"/>
  <c r="C50" i="31"/>
  <c r="Y44" i="31"/>
  <c r="B12" i="31"/>
  <c r="C54"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<sst xmlns="http://schemas.openxmlformats.org/spreadsheetml/2006/main" count="107" uniqueCount="75">
  <si>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</si>
  <si>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</si>
  <si>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</si>
  <si>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</si>
  <si>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</si>
  <si>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</si>
  <si>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</si>
  <si>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</si>
  <si>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</si>
  <si>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</si>
  <si>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</si>
  <si>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</si>
  <si>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</si>
  <si>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</si>
  <si>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</si>
  <si>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</si>
  <si>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</si>
  <si>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</si>
  <si>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</si>
  <si>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</si>
  <si>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</si>
  <si>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</si>
  <si>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</si>
  <si>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</si>
  <si>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</si>
  <si>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</si>
  <si>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</si>
  <si>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</si>
  <si>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</si>
  <si>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</si>
  <si>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</si>
  <si>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</si>
  <si>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</si>
  <si>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</si>
  <si>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</si>
  <si>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</si>
  <si>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</si>
  <si>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</si>
  <si>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</si>
  <si>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</si>
  <si>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</si>
  <si>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</si>
  <si>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</si>
  <si>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</si>
  <si>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</si>
  <si>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</si>
  <si>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t =</t>
  </si>
  <si>
    <t>in</t>
  </si>
  <si>
    <t>=</t>
  </si>
  <si>
    <t>psi</t>
  </si>
  <si>
    <t>r =</t>
  </si>
  <si>
    <t>Mean Radius of the Cylinder</t>
  </si>
  <si>
    <t>Thickness of the Cylinder</t>
  </si>
  <si>
    <t>Young's Modulus</t>
  </si>
  <si>
    <t>E =</t>
  </si>
  <si>
    <t>μ =</t>
  </si>
  <si>
    <t>Poisson's Ratio</t>
  </si>
  <si>
    <t>η =</t>
  </si>
  <si>
    <t>Plasticity Reduction Factor</t>
  </si>
  <si>
    <t>http://www.abbottaerospace.com/subscribe</t>
  </si>
  <si>
    <t>http://www.xl-viking.com/download-free-trial/</t>
  </si>
  <si>
    <t>http://www.abbottaerospace.com/engineering-services</t>
  </si>
  <si>
    <t>r / t =</t>
  </si>
  <si>
    <t>φ =</t>
  </si>
  <si>
    <t xml:space="preserve"> γ =</t>
  </si>
  <si>
    <t>(NASA TM X-73306, 1975)</t>
  </si>
  <si>
    <t>Internal Pressure</t>
  </si>
  <si>
    <t>Δγ</t>
  </si>
  <si>
    <t>Section 3.1.1.2</t>
  </si>
  <si>
    <t>p =</t>
  </si>
  <si>
    <t>AA-SM-014-005</t>
  </si>
  <si>
    <t>4/17/2018</t>
  </si>
  <si>
    <t>BUCKLING OF CYLINDERS UNDER BENDING AND INTERNAL PRESSURE</t>
  </si>
  <si>
    <r>
      <t>M</t>
    </r>
    <r>
      <rPr>
        <vertAlign val="subscript"/>
        <sz val="10"/>
        <rFont val="Calibri"/>
        <family val="2"/>
        <scheme val="minor"/>
      </rPr>
      <t>press</t>
    </r>
    <r>
      <rPr>
        <sz val="10"/>
        <rFont val="Calibri"/>
        <family val="2"/>
        <scheme val="minor"/>
      </rPr>
      <t xml:space="preserve"> =</t>
    </r>
  </si>
  <si>
    <t>inlb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</si>
</sst>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0"/>
  </numFmts>
  <fonts count="28"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12"/>
      <color theme="1"/>
      <name val="Calibri"/>
      <family val="2"/>
      <scheme val="minor"/>
    </font>
    <font>
      <sz val="10"/>
      <color theme="1"/>
      <name val="Calibri"/>
      <family val="2"/>
      <scheme val="minor"/>
    </font>
    <font>
      <b/>
      <sz val="10"/>
      <color theme="1"/>
      <name val="Calibri"/>
      <family val="2"/>
      <scheme val="minor"/>
    </font>
    <font>
      <sz val="10"/>
      <color indexed="12"/>
      <name val="Calibri"/>
      <family val="2"/>
      <scheme val="minor"/>
    </font>
    <font>
      <sz val="10"/>
      <color rgb="FF0000FF"/>
      <name val="Calibri"/>
      <family val="2"/>
      <scheme val="minor"/>
    </font>
    <font>
      <b/>
      <sz val="10"/>
      <color indexed="8"/>
      <name val="Calibri"/>
      <family val="2"/>
      <scheme val="minor"/>
    </font>
    <font>
      <vertAlign val="subscript"/>
      <sz val="10"/>
      <name val="Calibri"/>
      <family val="2"/>
      <scheme val="minor"/>
    </font>
    <font>
      <sz val="10"/>
      <color rgb="FF0000CC"/>
      <name val="Calibri"/>
      <family val="2"/>
      <scheme val="minor"/>
    </font>
    <font>
      <i/>
      <sz val="10"/>
      <name val="Calibri"/>
      <family val="2"/>
      <scheme val="minor"/>
    </font>
    <font>
      <u/>
      <sz val="10"/>
      <color theme="10"/>
      <name val="Arial"/>
      <family val="2"/>
    </font>
    <font>
      <u/>
      <sz val="10"/>
      <color theme="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i/>
      <sz val="10"/>
      <color theme="1"/>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21" fillId="0" borderId="0" applyNumberFormat="0" applyFill="0" applyBorder="0" applyAlignment="0" applyProtection="0"/>
    <xf numFmtId="0" fontId="11" fillId="0" borderId="0"/>
  </cellStyleXfs>
  <cellXfs count="153">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2" fontId="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165" fontId="3" fillId="0" borderId="0" xfId="6" applyNumberFormat="1" applyFont="1" applyAlignment="1">
      <alignment horizontal="center"/>
    </xf>
    <xf numFmtId="0" fontId="10"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2" fillId="0" borderId="0" xfId="2" applyFont="1"/>
    <xf numFmtId="0" fontId="13" fillId="0" borderId="0" xfId="0" applyFont="1" applyProtection="1">
      <protection locked="0"/>
    </xf>
    <xf numFmtId="0" fontId="14" fillId="0" borderId="0" xfId="0" applyFont="1" applyFill="1" applyAlignment="1" applyProtection="1">
      <alignment horizontal="center"/>
      <protection locked="0"/>
    </xf>
    <xf numFmtId="0" fontId="13" fillId="0" borderId="0" xfId="2" applyFont="1"/>
    <xf numFmtId="0" fontId="13" fillId="0" borderId="0" xfId="1" applyFont="1"/>
    <xf numFmtId="0" fontId="13" fillId="0" borderId="0" xfId="2" applyFont="1" applyAlignment="1">
      <alignment horizontal="right"/>
    </xf>
    <xf numFmtId="0" fontId="13" fillId="0" borderId="0" xfId="2" applyFont="1" applyAlignment="1">
      <alignment horizontal="left"/>
    </xf>
    <xf numFmtId="0" fontId="3" fillId="0" borderId="0" xfId="1" applyFont="1" applyBorder="1"/>
    <xf numFmtId="0" fontId="3" fillId="0" borderId="0" xfId="0" applyFont="1" applyFill="1" applyBorder="1" applyAlignment="1" applyProtection="1">
      <alignment horizontal="right" vertical="center"/>
      <protection locked="0"/>
    </xf>
    <xf numFmtId="164" fontId="15"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2" fontId="3" fillId="0" borderId="0" xfId="0" applyNumberFormat="1" applyFont="1" applyFill="1" applyBorder="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5" fillId="0" borderId="0" xfId="0" applyFont="1" applyFill="1" applyBorder="1" applyAlignment="1" applyProtection="1">
      <alignment horizontal="right"/>
      <protection locked="0"/>
    </xf>
    <xf numFmtId="0" fontId="3" fillId="0" borderId="0" xfId="0" applyFont="1" applyProtection="1">
      <protection locked="0"/>
    </xf>
    <xf numFmtId="0" fontId="3" fillId="0" borderId="0" xfId="0" applyFont="1" applyBorder="1" applyAlignment="1">
      <alignment horizontal="center"/>
    </xf>
    <xf numFmtId="2" fontId="3" fillId="0" borderId="0" xfId="0" applyNumberFormat="1" applyFont="1" applyBorder="1" applyAlignment="1">
      <alignment horizontal="center"/>
    </xf>
    <xf numFmtId="2" fontId="3" fillId="0" borderId="0" xfId="0" applyNumberFormat="1" applyFont="1" applyFill="1" applyBorder="1" applyAlignment="1" applyProtection="1">
      <alignment horizontal="left" vertical="center"/>
      <protection locked="0"/>
    </xf>
    <xf numFmtId="0" fontId="3" fillId="0" borderId="0" xfId="0" applyFont="1" applyFill="1" applyProtection="1">
      <protection locked="0"/>
    </xf>
    <xf numFmtId="0" fontId="3" fillId="0" borderId="0" xfId="0" applyFont="1" applyAlignment="1" applyProtection="1">
      <alignment horizontal="right"/>
      <protection locked="0"/>
    </xf>
    <xf numFmtId="0" fontId="16" fillId="0" borderId="0" xfId="0" applyFont="1" applyProtection="1">
      <protection locked="0"/>
    </xf>
    <xf numFmtId="0" fontId="17" fillId="0" borderId="0" xfId="0" applyFont="1" applyFill="1" applyBorder="1" applyAlignment="1">
      <alignment horizontal="left"/>
    </xf>
    <xf numFmtId="0" fontId="3" fillId="2" borderId="0" xfId="0" applyFont="1" applyFill="1" applyBorder="1" applyAlignment="1">
      <alignment horizontal="center"/>
    </xf>
    <xf numFmtId="2" fontId="3" fillId="2" borderId="0" xfId="0" applyNumberFormat="1" applyFont="1" applyFill="1" applyBorder="1" applyAlignment="1">
      <alignment horizontal="center"/>
    </xf>
    <xf numFmtId="0" fontId="3" fillId="0" borderId="0" xfId="0" applyFont="1" applyBorder="1" applyAlignment="1" applyProtection="1">
      <alignment vertical="center"/>
      <protection locked="0"/>
    </xf>
    <xf numFmtId="0" fontId="16" fillId="0" borderId="0" xfId="0" applyFont="1"/>
    <xf numFmtId="0" fontId="3" fillId="0" borderId="0" xfId="1" applyFont="1" applyAlignment="1">
      <alignment horizontal="right"/>
    </xf>
    <xf numFmtId="2" fontId="3" fillId="0" borderId="0" xfId="2" applyNumberFormat="1" applyFont="1" applyAlignment="1">
      <alignment horizontal="left"/>
    </xf>
    <xf numFmtId="0" fontId="3" fillId="0" borderId="0" xfId="0" applyFont="1" applyAlignment="1">
      <alignment horizontal="right"/>
    </xf>
    <xf numFmtId="2" fontId="5" fillId="0" borderId="0" xfId="2" applyNumberFormat="1" applyFont="1" applyAlignment="1">
      <alignment horizontal="center"/>
    </xf>
    <xf numFmtId="0" fontId="3" fillId="0" borderId="0" xfId="0" applyFont="1" applyFill="1" applyBorder="1" applyAlignment="1">
      <alignment horizontal="center"/>
    </xf>
    <xf numFmtId="0" fontId="5" fillId="0" borderId="0" xfId="0" applyFont="1" applyFill="1" applyBorder="1" applyAlignment="1">
      <alignment horizontal="center"/>
    </xf>
    <xf numFmtId="0" fontId="3" fillId="0" borderId="0" xfId="0" applyFont="1" applyAlignment="1" applyProtection="1">
      <protection locked="0"/>
    </xf>
    <xf numFmtId="164" fontId="3" fillId="0" borderId="0" xfId="0" applyNumberFormat="1" applyFont="1" applyFill="1" applyBorder="1" applyAlignment="1" applyProtection="1">
      <alignment horizontal="right" vertical="center"/>
      <protection locked="0"/>
    </xf>
    <xf numFmtId="0" fontId="5" fillId="0" borderId="0" xfId="0" applyFont="1"/>
    <xf numFmtId="164" fontId="13" fillId="0" borderId="0" xfId="0" applyNumberFormat="1" applyFont="1"/>
    <xf numFmtId="0" fontId="5" fillId="0" borderId="0" xfId="0" applyFont="1" applyFill="1" applyBorder="1"/>
    <xf numFmtId="164" fontId="3" fillId="2" borderId="0" xfId="0" applyNumberFormat="1" applyFont="1" applyFill="1" applyBorder="1" applyAlignment="1">
      <alignment horizontal="center"/>
    </xf>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165" fontId="3" fillId="0" borderId="0" xfId="2" applyNumberFormat="1" applyFont="1" applyBorder="1" applyAlignment="1">
      <alignment horizontal="center"/>
    </xf>
    <xf numFmtId="2" fontId="3" fillId="0" borderId="0" xfId="0" applyNumberFormat="1" applyFont="1" applyBorder="1"/>
    <xf numFmtId="0" fontId="5" fillId="0" borderId="0" xfId="0" applyFont="1" applyBorder="1" applyAlignment="1">
      <alignment horizontal="center"/>
    </xf>
    <xf numFmtId="0" fontId="5" fillId="2" borderId="0" xfId="0" applyFont="1" applyFill="1" applyBorder="1" applyAlignment="1">
      <alignment horizontal="center"/>
    </xf>
    <xf numFmtId="0" fontId="3" fillId="0" borderId="0" xfId="0" applyFont="1" applyFill="1" applyBorder="1"/>
    <xf numFmtId="0" fontId="13" fillId="0" borderId="0" xfId="2" applyFont="1" applyBorder="1"/>
    <xf numFmtId="166" fontId="3" fillId="0" borderId="0" xfId="2" applyNumberFormat="1" applyFont="1" applyBorder="1" applyAlignment="1">
      <alignment horizontal="center"/>
    </xf>
    <xf numFmtId="165" fontId="3" fillId="0" borderId="0" xfId="6" applyNumberFormat="1" applyFont="1" applyBorder="1" applyAlignment="1">
      <alignment horizontal="center"/>
    </xf>
    <xf numFmtId="165" fontId="15" fillId="0" borderId="0" xfId="0" applyNumberFormat="1" applyFont="1" applyFill="1" applyBorder="1" applyAlignment="1" applyProtection="1">
      <alignment horizontal="right" vertical="center"/>
      <protection locked="0"/>
    </xf>
    <xf numFmtId="1" fontId="15" fillId="0" borderId="0" xfId="0" applyNumberFormat="1" applyFont="1" applyFill="1" applyBorder="1" applyAlignment="1" applyProtection="1">
      <alignment horizontal="right" vertical="center"/>
      <protection locked="0"/>
    </xf>
    <xf numFmtId="0" fontId="13" fillId="0" borderId="0" xfId="0" applyFont="1"/>
    <xf numFmtId="165" fontId="13" fillId="0" borderId="0" xfId="0" applyNumberFormat="1" applyFont="1"/>
    <xf numFmtId="165" fontId="3" fillId="0" borderId="0" xfId="0" applyNumberFormat="1" applyFont="1"/>
    <xf numFmtId="165" fontId="19" fillId="0" borderId="0" xfId="0" applyNumberFormat="1" applyFont="1"/>
    <xf numFmtId="165" fontId="3" fillId="0" borderId="0" xfId="0" applyNumberFormat="1" applyFont="1" applyBorder="1"/>
    <xf numFmtId="2" fontId="3" fillId="0" borderId="0" xfId="0" applyNumberFormat="1" applyFont="1" applyFill="1" applyBorder="1" applyAlignment="1">
      <alignment horizontal="center"/>
    </xf>
    <xf numFmtId="2" fontId="3" fillId="0" borderId="0" xfId="1" applyNumberFormat="1" applyFont="1" applyAlignment="1">
      <alignment horizontal="center"/>
    </xf>
    <xf numFmtId="2" fontId="3" fillId="0" borderId="0" xfId="0" applyNumberFormat="1" applyFont="1" applyAlignment="1">
      <alignment horizontal="left"/>
    </xf>
    <xf numFmtId="165" fontId="3" fillId="0" borderId="0" xfId="0" applyNumberFormat="1" applyFont="1" applyAlignment="1">
      <alignment horizontal="left"/>
    </xf>
    <xf numFmtId="0" fontId="13" fillId="0" borderId="0" xfId="0" applyFont="1" applyAlignment="1">
      <alignment horizontal="right"/>
    </xf>
    <xf numFmtId="165" fontId="13" fillId="0" borderId="0" xfId="0" applyNumberFormat="1" applyFont="1" applyAlignment="1">
      <alignment horizontal="left"/>
    </xf>
    <xf numFmtId="0" fontId="3" fillId="0" borderId="0" xfId="0" applyFont="1" applyAlignment="1">
      <alignment horizontal="center"/>
    </xf>
    <xf numFmtId="0" fontId="20" fillId="0" borderId="0" xfId="0" applyFont="1" applyBorder="1" applyAlignment="1">
      <alignment horizontal="center"/>
    </xf>
    <xf numFmtId="2" fontId="16" fillId="0" borderId="0" xfId="0" applyNumberFormat="1" applyFont="1"/>
    <xf numFmtId="0" fontId="3" fillId="0" borderId="0" xfId="2" applyFont="1" applyBorder="1" applyAlignment="1">
      <alignment horizontal="left" vertical="top" wrapText="1"/>
    </xf>
    <xf numFmtId="0" fontId="10" fillId="0" borderId="0" xfId="4" applyBorder="1" applyAlignment="1" applyProtection="1">
      <alignment horizontal="center"/>
    </xf>
    <xf numFmtId="0" fontId="22" fillId="0" borderId="0" xfId="7" applyFont="1" applyBorder="1" applyAlignment="1" applyProtection="1">
      <alignment horizontal="center"/>
    </xf>
    <xf numFmtId="0" fontId="21" fillId="0" borderId="0" xfId="7" applyBorder="1" applyAlignment="1">
      <alignment horizontal="center"/>
    </xf>
    <xf numFmtId="0" fontId="23" fillId="0" borderId="0" xfId="0" applyFont="1" applyAlignment="1">
      <alignment horizontal="centerContinuous"/>
    </xf>
    <xf numFmtId="0" fontId="24" fillId="0" borderId="0" xfId="0" applyFont="1" applyAlignment="1">
      <alignment horizontal="centerContinuous"/>
    </xf>
    <xf numFmtId="0" fontId="25" fillId="0" borderId="0" xfId="0" applyFont="1" applyBorder="1" applyAlignment="1" applyProtection="1">
      <alignment horizontal="centerContinuous"/>
      <protection locked="0"/>
    </xf>
    <xf numFmtId="0" fontId="23" fillId="0" borderId="0" xfId="0" applyFont="1"/>
    <xf numFmtId="0" fontId="23" fillId="0" borderId="0" xfId="0" applyFont="1" applyBorder="1" applyProtection="1">
      <protection locked="0"/>
    </xf>
    <xf numFmtId="0" fontId="26" fillId="0" borderId="0" xfId="0" applyFont="1" applyBorder="1" applyAlignment="1" applyProtection="1">
      <alignment horizontal="right"/>
      <protection locked="0"/>
    </xf>
    <xf numFmtId="0" fontId="24" fillId="0" borderId="0" xfId="0" applyFont="1"/>
    <xf numFmtId="0" fontId="24" fillId="0" borderId="0" xfId="0" applyFont="1" applyBorder="1" applyProtection="1">
      <protection locked="0"/>
    </xf>
    <xf numFmtId="0" fontId="25" fillId="0" borderId="0" xfId="0" applyFont="1" applyBorder="1" applyProtection="1">
      <protection locked="0"/>
    </xf>
    <xf numFmtId="0" fontId="23" fillId="0" borderId="0" xfId="8" applyFont="1" applyAlignment="1">
      <alignment horizontal="centerContinuous"/>
    </xf>
    <xf numFmtId="0" fontId="5" fillId="0" borderId="0" xfId="0" applyFont="1" applyAlignment="1">
      <alignment horizontal="right"/>
    </xf>
    <xf numFmtId="0" fontId="16" fillId="0" borderId="0" xfId="0" applyFont="1" applyAlignment="1">
      <alignment horizontal="left"/>
    </xf>
    <xf numFmtId="1" fontId="3" fillId="0" borderId="0" xfId="2" applyNumberFormat="1" applyFont="1" applyAlignment="1">
      <alignment horizontal="right"/>
    </xf>
    <xf numFmtId="0" fontId="22" fillId="0" borderId="0" xfId="7" applyFont="1" applyBorder="1" applyAlignment="1" applyProtection="1">
      <alignment horizontal="left"/>
      <protection locked="0"/>
    </xf>
    <xf numFmtId="2" fontId="3" fillId="0" borderId="0" xfId="0" applyNumberFormat="1" applyFont="1" applyAlignment="1" applyProtection="1">
      <alignment horizontal="left"/>
      <protection locked="0"/>
    </xf>
    <xf numFmtId="164" fontId="27" fillId="0" borderId="0" xfId="0" applyNumberFormat="1" applyFont="1"/>
    <xf numFmtId="164" fontId="3" fillId="0" borderId="0" xfId="0" applyNumberFormat="1" applyFont="1"/>
    <xf numFmtId="164" fontId="13" fillId="0" borderId="0" xfId="0" applyNumberFormat="1" applyFont="1" applyAlignment="1">
      <alignment horizontal="right"/>
    </xf>
    <xf numFmtId="164" fontId="3" fillId="0" borderId="0" xfId="0" applyNumberFormat="1" applyFont="1" applyFill="1" applyBorder="1" applyAlignment="1" applyProtection="1">
      <alignment horizontal="left" vertical="center"/>
      <protection locked="0"/>
    </xf>
    <xf numFmtId="0" fontId="13" fillId="0" borderId="0" xfId="8" applyFont="1"/>
    <xf numFmtId="164" fontId="3" fillId="0" borderId="0" xfId="0" applyNumberFormat="1" applyFont="1" applyAlignment="1">
      <alignment horizontal="center"/>
    </xf>
    <xf numFmtId="164" fontId="3" fillId="0" borderId="0" xfId="1" applyNumberFormat="1" applyFont="1" applyAlignment="1">
      <alignment horizontal="center"/>
    </xf>
    <xf numFmtId="164" fontId="3" fillId="0" borderId="0" xfId="1" applyNumberFormat="1" applyFont="1" applyAlignment="1">
      <alignment horizontal="left" vertical="top"/>
    </xf>
    <xf numFmtId="1" fontId="3" fillId="0" borderId="0" xfId="1" applyNumberFormat="1"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22" fillId="0" borderId="0" xfId="7" applyFont="1" applyAlignment="1">
      <alignment horizontal="left"/>
    </xf>
    <xf numFmtId="1" fontId="14" fillId="0" borderId="0" xfId="0" applyNumberFormat="1" applyFont="1"/>
  </cellXfs>
  <cellStyles count="9">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84261019096751"/>
          <c:y val="5.270832901014362E-2"/>
          <c:w val="0.83254828491266175"/>
          <c:h val="0.75946665358705279"/>
        </c:manualLayout>
      </c:layout>
      <c:scatterChart>
        <c:scatterStyle val="lineMarker"/>
        <c:varyColors val="0"/>
        <c:ser>
          <c:idx val="1"/>
          <c:order val="0"/>
          <c:spPr>
            <a:ln w="12700" cap="rnd">
              <a:solidFill>
                <a:schemeClr val="tx1"/>
              </a:solidFill>
              <a:round/>
            </a:ln>
            <a:effectLst/>
          </c:spPr>
          <c:marker>
            <c:symbol val="none"/>
          </c:marker>
          <c:xVal>
            <c:numRef>
              <c:f>Analysis!$W$26:$W$40</c:f>
              <c:numCache>
                <c:formatCode>0.000</c:formatCode>
                <c:ptCount val="15"/>
                <c:pt idx="0">
                  <c:v>0.02</c:v>
                </c:pt>
                <c:pt idx="1">
                  <c:v>0.04</c:v>
                </c:pt>
                <c:pt idx="2">
                  <c:v>0.06</c:v>
                </c:pt>
                <c:pt idx="3">
                  <c:v>0.08</c:v>
                </c:pt>
                <c:pt idx="4">
                  <c:v>0.1</c:v>
                </c:pt>
                <c:pt idx="5">
                  <c:v>0.2</c:v>
                </c:pt>
                <c:pt idx="6">
                  <c:v>0.4</c:v>
                </c:pt>
                <c:pt idx="7">
                  <c:v>0.6</c:v>
                </c:pt>
                <c:pt idx="8">
                  <c:v>0.8</c:v>
                </c:pt>
                <c:pt idx="9">
                  <c:v>1</c:v>
                </c:pt>
                <c:pt idx="10">
                  <c:v>2</c:v>
                </c:pt>
                <c:pt idx="11">
                  <c:v>4</c:v>
                </c:pt>
                <c:pt idx="12">
                  <c:v>6</c:v>
                </c:pt>
                <c:pt idx="13">
                  <c:v>8</c:v>
                </c:pt>
                <c:pt idx="14">
                  <c:v>10</c:v>
                </c:pt>
              </c:numCache>
            </c:numRef>
          </c:xVal>
          <c:yVal>
            <c:numRef>
              <c:f>Analysis!$Y$26:$Y$40</c:f>
              <c:numCache>
                <c:formatCode>0.000</c:formatCode>
                <c:ptCount val="15"/>
                <c:pt idx="0">
                  <c:v>0.03</c:v>
                </c:pt>
                <c:pt idx="1">
                  <c:v>0.05</c:v>
                </c:pt>
                <c:pt idx="2">
                  <c:v>6.5000000000000002E-2</c:v>
                </c:pt>
                <c:pt idx="3">
                  <c:v>0.08</c:v>
                </c:pt>
                <c:pt idx="4">
                  <c:v>0.09</c:v>
                </c:pt>
                <c:pt idx="5">
                  <c:v>0.13500000000000001</c:v>
                </c:pt>
                <c:pt idx="6">
                  <c:v>0.18</c:v>
                </c:pt>
                <c:pt idx="7">
                  <c:v>0.2</c:v>
                </c:pt>
                <c:pt idx="8">
                  <c:v>0.20699999999999999</c:v>
                </c:pt>
                <c:pt idx="9">
                  <c:v>0.21</c:v>
                </c:pt>
                <c:pt idx="10">
                  <c:v>0.215</c:v>
                </c:pt>
                <c:pt idx="11">
                  <c:v>0.22</c:v>
                </c:pt>
                <c:pt idx="12">
                  <c:v>0.22</c:v>
                </c:pt>
                <c:pt idx="13">
                  <c:v>0.22</c:v>
                </c:pt>
                <c:pt idx="14">
                  <c:v>0.22</c:v>
                </c:pt>
              </c:numCache>
            </c:numRef>
          </c:yVal>
          <c:smooth val="0"/>
          <c:extLst>
            <c:ext xmlns:c16="http://schemas.microsoft.com/office/drawing/2014/chart" uri="{C3380CC4-5D6E-409C-BE32-E72D297353CC}">
              <c16:uniqueId val="{00000001-9027-4412-BC49-07486F2A642E}"/>
            </c:ext>
          </c:extLst>
        </c:ser>
        <c:ser>
          <c:idx val="0"/>
          <c:order val="1"/>
          <c:spPr>
            <a:ln w="12700" cap="rnd">
              <a:solidFill>
                <a:schemeClr val="accent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9027-4412-BC49-07486F2A642E}"/>
                </c:ext>
              </c:extLst>
            </c:dLbl>
            <c:dLbl>
              <c:idx val="1"/>
              <c:delete val="1"/>
              <c:extLst>
                <c:ext xmlns:c15="http://schemas.microsoft.com/office/drawing/2012/chart" uri="{CE6537A1-D6FC-4f65-9D91-7224C49458BB}"/>
                <c:ext xmlns:c16="http://schemas.microsoft.com/office/drawing/2014/chart" uri="{C3380CC4-5D6E-409C-BE32-E72D297353CC}">
                  <c16:uniqueId val="{00000005-9027-4412-BC49-07486F2A642E}"/>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27-4412-BC49-07486F2A64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Analysis!$W$42:$W$44</c:f>
              <c:numCache>
                <c:formatCode>0.000</c:formatCode>
                <c:ptCount val="3"/>
                <c:pt idx="0">
                  <c:v>4.4444444444444439E-2</c:v>
                </c:pt>
                <c:pt idx="1">
                  <c:v>4.4444444444444439E-2</c:v>
                </c:pt>
                <c:pt idx="2">
                  <c:v>0.01</c:v>
                </c:pt>
              </c:numCache>
            </c:numRef>
          </c:xVal>
          <c:yVal>
            <c:numRef>
              <c:f>Analysis!$Y$42:$Y$44</c:f>
              <c:numCache>
                <c:formatCode>0.000</c:formatCode>
                <c:ptCount val="3"/>
                <c:pt idx="0">
                  <c:v>0.01</c:v>
                </c:pt>
                <c:pt idx="1">
                  <c:v>5.333333333333333E-2</c:v>
                </c:pt>
                <c:pt idx="2">
                  <c:v>5.333333333333333E-2</c:v>
                </c:pt>
              </c:numCache>
            </c:numRef>
          </c:yVal>
          <c:smooth val="0"/>
          <c:extLst>
            <c:ext xmlns:c16="http://schemas.microsoft.com/office/drawing/2014/chart" uri="{C3380CC4-5D6E-409C-BE32-E72D297353CC}">
              <c16:uniqueId val="{00000002-9027-4412-BC49-07486F2A642E}"/>
            </c:ext>
          </c:extLst>
        </c:ser>
        <c:dLbls>
          <c:showLegendKey val="0"/>
          <c:showVal val="0"/>
          <c:showCatName val="0"/>
          <c:showSerName val="0"/>
          <c:showPercent val="0"/>
          <c:showBubbleSize val="0"/>
        </c:dLbls>
        <c:axId val="631426096"/>
        <c:axId val="631430032"/>
      </c:scatterChart>
      <c:valAx>
        <c:axId val="631426096"/>
        <c:scaling>
          <c:logBase val="10"/>
          <c:orientation val="minMax"/>
          <c:max val="10"/>
          <c:min val="1.0000000000000002E-2"/>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430032"/>
        <c:crossesAt val="1.0000000000000002E-2"/>
        <c:crossBetween val="midCat"/>
      </c:valAx>
      <c:valAx>
        <c:axId val="631430032"/>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 Δγ</a:t>
                </a:r>
                <a:endParaRPr lang="en-US"/>
              </a:p>
            </c:rich>
          </c:tx>
          <c:layout>
            <c:manualLayout>
              <c:xMode val="edge"/>
              <c:yMode val="edge"/>
              <c:x val="1.3731342853250507E-2"/>
              <c:y val="0.4038591415594577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426096"/>
        <c:crossesAt val="1.0000000000000002E-2"/>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www.abbottaerospace.com/technical-library/don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chart" Target="../charts/chart1.xml"/><Relationship Id="rId11" Type="http://schemas.openxmlformats.org/officeDocument/2006/relationships/image" Target="../media/image8.png"/><Relationship Id="rId5" Type="http://schemas.openxmlformats.org/officeDocument/2006/relationships/hyperlink" Target="http://www.xl-viking.com/" TargetMode="External"/><Relationship Id="rId10" Type="http://schemas.openxmlformats.org/officeDocument/2006/relationships/image" Target="../media/image7.png"/><Relationship Id="rId4" Type="http://schemas.openxmlformats.org/officeDocument/2006/relationships/image" Target="../media/image2.gif"/><Relationship Id="rId9"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8" name="Group 7">
          <a:extLst>
            <a:ext uri="{FF2B5EF4-FFF2-40B4-BE49-F238E27FC236}">
              <a16:creationId xmlns:a16="http://schemas.microsoft.com/office/drawing/2014/main" id="{00000000-0008-0000-0100-000008000000}"/>
            </a:ext>
          </a:extLst>
        </xdr:cNvPr>
        <xdr:cNvGrpSpPr/>
      </xdr:nvGrpSpPr>
      <xdr:grpSpPr>
        <a:xfrm>
          <a:off x="40822" y="1174296"/>
          <a:ext cx="2473778" cy="590190"/>
          <a:chOff x="40822" y="1267641"/>
          <a:chExt cx="2570933" cy="630195"/>
        </a:xfrm>
      </xdr:grpSpPr>
      <xdr:pic>
        <xdr:nvPicPr>
          <xdr:cNvPr id="9" name="Picture 8">
            <a:hlinkClick xmlns:r="http://schemas.openxmlformats.org/officeDocument/2006/relationships" r:id="rId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3"/>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58</xdr:row>
      <xdr:rowOff>0</xdr:rowOff>
    </xdr:from>
    <xdr:ext cx="6695377" cy="325244"/>
    <xdr:sp macro="" textlink="">
      <xdr:nvSpPr>
        <xdr:cNvPr id="11" name="TextBox 10">
          <a:hlinkClick xmlns:r="http://schemas.openxmlformats.org/officeDocument/2006/relationships" r:id="rId5"/>
          <a:extLst>
            <a:ext uri="{FF2B5EF4-FFF2-40B4-BE49-F238E27FC236}">
              <a16:creationId xmlns:a16="http://schemas.microsoft.com/office/drawing/2014/main" id="{96D73B46-FDB9-4B49-827B-6A92B6D4D74F}"/>
            </a:ext>
          </a:extLst>
        </xdr:cNvPr>
        <xdr:cNvSpPr txBox="1"/>
      </xdr:nvSpPr>
      <xdr:spPr>
        <a:xfrm>
          <a:off x="0" y="92773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409575</xdr:colOff>
      <xdr:row>31</xdr:row>
      <xdr:rowOff>104775</xdr:rowOff>
    </xdr:from>
    <xdr:to>
      <xdr:col>9</xdr:col>
      <xdr:colOff>409575</xdr:colOff>
      <xdr:row>47</xdr:row>
      <xdr:rowOff>104775</xdr:rowOff>
    </xdr:to>
    <xdr:graphicFrame macro="">
      <xdr:nvGraphicFramePr>
        <xdr:cNvPr id="4" name="Chart 3">
          <a:extLst>
            <a:ext uri="{FF2B5EF4-FFF2-40B4-BE49-F238E27FC236}">
              <a16:creationId xmlns:a16="http://schemas.microsoft.com/office/drawing/2014/main" id="{C2737F59-9CFB-49AE-A348-90FE4530D2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30</xdr:col>
      <xdr:colOff>192937</xdr:colOff>
      <xdr:row>28</xdr:row>
      <xdr:rowOff>41414</xdr:rowOff>
    </xdr:from>
    <xdr:to>
      <xdr:col>38</xdr:col>
      <xdr:colOff>324856</xdr:colOff>
      <xdr:row>43</xdr:row>
      <xdr:rowOff>52284</xdr:rowOff>
    </xdr:to>
    <xdr:pic>
      <xdr:nvPicPr>
        <xdr:cNvPr id="14" name="Picture 13">
          <a:extLst>
            <a:ext uri="{FF2B5EF4-FFF2-40B4-BE49-F238E27FC236}">
              <a16:creationId xmlns:a16="http://schemas.microsoft.com/office/drawing/2014/main" id="{35B36007-706F-4E10-8F90-1B19EB78CE8F}"/>
            </a:ext>
          </a:extLst>
        </xdr:cNvPr>
        <xdr:cNvPicPr/>
      </xdr:nvPicPr>
      <xdr:blipFill>
        <a:blip xmlns:r="http://schemas.openxmlformats.org/officeDocument/2006/relationships" r:embed="rId7"/>
        <a:stretch>
          <a:fillRect/>
        </a:stretch>
      </xdr:blipFill>
      <xdr:spPr>
        <a:xfrm>
          <a:off x="15648285" y="4712805"/>
          <a:ext cx="5035223" cy="2495653"/>
        </a:xfrm>
        <a:prstGeom prst="rect">
          <a:avLst/>
        </a:prstGeom>
      </xdr:spPr>
    </xdr:pic>
    <xdr:clientData/>
  </xdr:twoCellAnchor>
  <xdr:twoCellAnchor>
    <xdr:from>
      <xdr:col>4</xdr:col>
      <xdr:colOff>531744</xdr:colOff>
      <xdr:row>45</xdr:row>
      <xdr:rowOff>33129</xdr:rowOff>
    </xdr:from>
    <xdr:to>
      <xdr:col>5</xdr:col>
      <xdr:colOff>315981</xdr:colOff>
      <xdr:row>46</xdr:row>
      <xdr:rowOff>140804</xdr:rowOff>
    </xdr:to>
    <xdr:pic>
      <xdr:nvPicPr>
        <xdr:cNvPr id="15" name="Picture 14">
          <a:extLst>
            <a:ext uri="{FF2B5EF4-FFF2-40B4-BE49-F238E27FC236}">
              <a16:creationId xmlns:a16="http://schemas.microsoft.com/office/drawing/2014/main" id="{C8EAA149-B258-4A63-A2B8-5A5C6C05B01E}"/>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08244" y="6710154"/>
          <a:ext cx="393837" cy="26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45119</xdr:colOff>
      <xdr:row>28</xdr:row>
      <xdr:rowOff>95252</xdr:rowOff>
    </xdr:from>
    <xdr:to>
      <xdr:col>1</xdr:col>
      <xdr:colOff>513338</xdr:colOff>
      <xdr:row>30</xdr:row>
      <xdr:rowOff>90238</xdr:rowOff>
    </xdr:to>
    <xdr:pic>
      <xdr:nvPicPr>
        <xdr:cNvPr id="16" name="Picture 15">
          <a:extLst>
            <a:ext uri="{FF2B5EF4-FFF2-40B4-BE49-F238E27FC236}">
              <a16:creationId xmlns:a16="http://schemas.microsoft.com/office/drawing/2014/main" id="{C2D2614D-EF22-44EB-ACE4-1A6E29B6FEB1}"/>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6724" y="3985463"/>
          <a:ext cx="468219" cy="315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397565</xdr:colOff>
      <xdr:row>23</xdr:row>
      <xdr:rowOff>149087</xdr:rowOff>
    </xdr:from>
    <xdr:to>
      <xdr:col>4</xdr:col>
      <xdr:colOff>43922</xdr:colOff>
      <xdr:row>25</xdr:row>
      <xdr:rowOff>130449</xdr:rowOff>
    </xdr:to>
    <xdr:pic>
      <xdr:nvPicPr>
        <xdr:cNvPr id="19" name="Picture 18">
          <a:extLst>
            <a:ext uri="{FF2B5EF4-FFF2-40B4-BE49-F238E27FC236}">
              <a16:creationId xmlns:a16="http://schemas.microsoft.com/office/drawing/2014/main" id="{5340D0AA-878C-44A6-A287-8C3329F64053}"/>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07165" y="3911462"/>
          <a:ext cx="1513257" cy="305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409575</xdr:colOff>
      <xdr:row>24</xdr:row>
      <xdr:rowOff>153312</xdr:rowOff>
    </xdr:from>
    <xdr:to>
      <xdr:col>8</xdr:col>
      <xdr:colOff>38100</xdr:colOff>
      <xdr:row>26</xdr:row>
      <xdr:rowOff>0</xdr:rowOff>
    </xdr:to>
    <xdr:pic>
      <xdr:nvPicPr>
        <xdr:cNvPr id="13" name="Picture 12">
          <a:extLst>
            <a:ext uri="{FF2B5EF4-FFF2-40B4-BE49-F238E27FC236}">
              <a16:creationId xmlns:a16="http://schemas.microsoft.com/office/drawing/2014/main" id="{2C43C5F4-82F0-4B75-875F-7B50CC442347}"/>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67100" y="4077612"/>
          <a:ext cx="1457325" cy="170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152400</xdr:colOff>
      <xdr:row>50</xdr:row>
      <xdr:rowOff>104598</xdr:rowOff>
    </xdr:from>
    <xdr:to>
      <xdr:col>6</xdr:col>
      <xdr:colOff>0</xdr:colOff>
      <xdr:row>52</xdr:row>
      <xdr:rowOff>133349</xdr:rowOff>
    </xdr:to>
    <xdr:pic>
      <xdr:nvPicPr>
        <xdr:cNvPr id="17" name="Picture 16">
          <a:extLst>
            <a:ext uri="{FF2B5EF4-FFF2-40B4-BE49-F238E27FC236}">
              <a16:creationId xmlns:a16="http://schemas.microsoft.com/office/drawing/2014/main" id="{6D4E2AB2-ED74-4F72-81B5-AFA85B8E28BA}"/>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8238948"/>
          <a:ext cx="2905125" cy="352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AA-99/General%20Design/Spreadsheets%20for%20Design%20and%20Stress/AA-SM-XXX/AA-SM-009-001%20Lugs%20Under%20Oblique%20Loading.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1"/>
      <sheetName val="Proforma"/>
      <sheetName val="Curves"/>
      <sheetName val="MIL-HDBK-5J"/>
      <sheetName val="Macro1"/>
    </sheetNames>
    <sheetDataSet>
      <sheetData sheetId="0"/>
      <sheetData sheetId="1"/>
      <sheetData sheetId="2"/>
      <sheetData sheetId="3"/>
      <sheetData sheetId="4"/>
      <sheetData sheetId="5">
        <row r="1">
          <cell r="A1" t="str">
            <v>LUG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bottaerospace.com/wpdm-package/nasa-tm-x-73306-astronautics-structures-manual-volume-ii"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W51" sqref="W51"/>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51" customWidth="1"/>
    <col min="18" max="19" width="5.28515625" style="52" customWidth="1"/>
    <col min="20" max="25" width="9.140625" style="54"/>
    <col min="26" max="16384" width="9.140625" style="20"/>
  </cols>
  <sheetData>
    <row r="1" spans="1:25" s="5" customFormat="1" ht="12.75" x14ac:dyDescent="0.2">
      <c r="A1" s="1"/>
      <c r="B1" s="2" t="s">
        <v>1</v>
      </c>
      <c r="C1" s="3" t="s">
        <v>0</v>
      </c>
      <c r="D1" s="1"/>
      <c r="E1" s="1"/>
      <c r="F1" s="2" t="s">
        <v>11</v>
      </c>
      <c r="G1" s="4"/>
      <c r="H1" s="1"/>
      <c r="I1" s="1"/>
      <c r="J1" s="1"/>
      <c r="K1" s="1"/>
      <c r="M1" s="47"/>
      <c r="N1" s="47"/>
      <c r="O1" s="47"/>
      <c r="P1" s="47"/>
      <c r="Q1" s="47"/>
      <c r="R1" s="47"/>
      <c r="S1" s="47"/>
      <c r="T1" s="48"/>
      <c r="U1" s="48"/>
      <c r="V1" s="48"/>
      <c r="W1" s="49"/>
      <c r="X1" s="50"/>
      <c r="Y1" s="48"/>
    </row>
    <row r="2" spans="1:25" s="5" customFormat="1" ht="12.75" x14ac:dyDescent="0.2">
      <c r="A2" s="1"/>
      <c r="B2" s="2" t="s">
        <v>2</v>
      </c>
      <c r="C2" s="3" t="s">
        <v>10</v>
      </c>
      <c r="D2" s="1"/>
      <c r="E2" s="1"/>
      <c r="F2" s="2" t="s">
        <v>5</v>
      </c>
      <c r="G2" s="3"/>
      <c r="H2" s="1"/>
      <c r="I2" s="1"/>
      <c r="J2" s="1"/>
      <c r="K2" s="1"/>
      <c r="M2" s="47"/>
      <c r="N2" s="47"/>
      <c r="O2" s="47"/>
      <c r="P2" s="47"/>
      <c r="Q2" s="47"/>
      <c r="R2" s="47"/>
      <c r="S2" s="47"/>
      <c r="T2" s="48"/>
      <c r="U2" s="48"/>
      <c r="V2" s="48"/>
      <c r="W2" s="49"/>
      <c r="X2" s="50"/>
      <c r="Y2" s="48"/>
    </row>
    <row r="3" spans="1:25" s="5" customFormat="1" ht="12.75" x14ac:dyDescent="0.2">
      <c r="A3" s="1"/>
      <c r="B3" s="2" t="s">
        <v>3</v>
      </c>
      <c r="C3" s="10"/>
      <c r="D3" s="1"/>
      <c r="E3" s="1"/>
      <c r="F3" s="2" t="s">
        <v>4</v>
      </c>
      <c r="G3" s="3"/>
      <c r="H3" s="1"/>
      <c r="I3" s="1"/>
      <c r="J3" s="1"/>
      <c r="K3" s="1"/>
      <c r="M3" s="47"/>
      <c r="N3" s="47"/>
      <c r="O3" s="47"/>
      <c r="P3" s="47"/>
      <c r="Q3" s="47"/>
      <c r="R3" s="47"/>
      <c r="S3" s="47"/>
      <c r="T3" s="48"/>
      <c r="U3" s="48"/>
      <c r="V3" s="48"/>
      <c r="W3" s="49"/>
      <c r="X3" s="50"/>
      <c r="Y3" s="48"/>
    </row>
    <row r="4" spans="1:25" s="5" customFormat="1" ht="12.75" x14ac:dyDescent="0.2">
      <c r="A4" s="1"/>
      <c r="B4" s="2" t="s">
        <v>23</v>
      </c>
      <c r="C4" s="4"/>
      <c r="D4" s="1"/>
      <c r="E4" s="1"/>
      <c r="F4" s="2" t="s">
        <v>24</v>
      </c>
      <c r="G4" s="3" t="s">
        <v>25</v>
      </c>
      <c r="H4" s="1"/>
      <c r="I4" s="1"/>
      <c r="J4" s="1"/>
      <c r="K4" s="1"/>
      <c r="M4" s="47"/>
      <c r="N4" s="47"/>
      <c r="O4" s="47"/>
      <c r="P4" s="47"/>
      <c r="Q4" s="51"/>
      <c r="R4" s="52"/>
      <c r="S4" s="52"/>
      <c r="T4" s="48"/>
      <c r="U4" s="48"/>
      <c r="V4" s="48"/>
      <c r="W4" s="49"/>
      <c r="X4" s="50"/>
      <c r="Y4" s="48"/>
    </row>
    <row r="5" spans="1:25" s="5" customFormat="1" ht="12.75" x14ac:dyDescent="0.2">
      <c r="A5" s="1"/>
      <c r="B5" s="2" t="s">
        <v>26</v>
      </c>
      <c r="C5" s="4"/>
      <c r="D5" s="1"/>
      <c r="E5" s="2"/>
      <c r="F5" s="1"/>
      <c r="G5" s="1"/>
      <c r="H5" s="1"/>
      <c r="I5" s="1"/>
      <c r="J5" s="1"/>
      <c r="K5" s="1"/>
      <c r="M5" s="47"/>
      <c r="N5" s="47"/>
      <c r="O5" s="47"/>
      <c r="P5" s="47"/>
      <c r="Q5" s="51"/>
      <c r="R5" s="52"/>
      <c r="S5" s="52"/>
      <c r="T5" s="48"/>
      <c r="U5" s="48"/>
      <c r="V5" s="48"/>
      <c r="W5" s="49"/>
      <c r="X5" s="50"/>
      <c r="Y5" s="48"/>
    </row>
    <row r="6" spans="1:25" s="5" customFormat="1" ht="12.75" x14ac:dyDescent="0.2">
      <c r="A6" s="1"/>
      <c r="B6" s="1" t="s">
        <v>7</v>
      </c>
      <c r="C6" s="13"/>
      <c r="D6" s="1"/>
      <c r="E6" s="1"/>
      <c r="F6" s="1"/>
      <c r="G6" s="1"/>
      <c r="H6" s="1"/>
      <c r="I6" s="1"/>
      <c r="J6" s="1"/>
      <c r="K6" s="1"/>
      <c r="M6" s="47"/>
      <c r="N6" s="47"/>
      <c r="O6" s="47"/>
      <c r="P6" s="47"/>
      <c r="Q6" s="51"/>
      <c r="R6" s="52"/>
      <c r="S6" s="52"/>
      <c r="T6" s="48"/>
      <c r="U6" s="48"/>
      <c r="V6" s="48"/>
      <c r="W6" s="49"/>
      <c r="X6" s="50"/>
      <c r="Y6" s="48"/>
    </row>
    <row r="7" spans="1:25" s="5" customFormat="1" ht="12.75" x14ac:dyDescent="0.2">
      <c r="A7" s="1"/>
      <c r="B7" s="1"/>
      <c r="C7" s="1"/>
      <c r="D7" s="1"/>
      <c r="E7" s="1"/>
      <c r="F7" s="1"/>
      <c r="G7" s="1"/>
      <c r="H7" s="1"/>
      <c r="I7" s="1"/>
      <c r="J7" s="1"/>
      <c r="K7" s="1"/>
      <c r="M7" s="47"/>
      <c r="N7" s="47"/>
      <c r="O7" s="47"/>
      <c r="P7" s="47"/>
      <c r="Q7" s="51"/>
      <c r="R7" s="52"/>
      <c r="S7" s="52"/>
      <c r="T7" s="48"/>
      <c r="U7" s="48"/>
      <c r="V7" s="48"/>
      <c r="W7" s="49"/>
      <c r="X7" s="50"/>
      <c r="Y7" s="48"/>
    </row>
    <row r="8" spans="1:25" s="5" customFormat="1" ht="12.75" x14ac:dyDescent="0.2">
      <c r="A8" s="14"/>
      <c r="E8" s="7"/>
      <c r="F8" s="8"/>
      <c r="H8" s="15"/>
      <c r="I8" s="7"/>
      <c r="J8" s="16"/>
      <c r="K8" s="17"/>
      <c r="L8" s="18"/>
      <c r="M8" s="47"/>
      <c r="N8" s="47"/>
      <c r="O8" s="47"/>
      <c r="P8" s="47"/>
      <c r="Q8" s="51"/>
      <c r="R8" s="52"/>
      <c r="S8" s="52"/>
      <c r="T8" s="48"/>
      <c r="U8" s="48"/>
      <c r="V8" s="48"/>
      <c r="W8" s="48"/>
      <c r="X8" s="48"/>
      <c r="Y8" s="48"/>
    </row>
    <row r="9" spans="1:25" s="5" customFormat="1" ht="12.75" x14ac:dyDescent="0.2">
      <c r="E9" s="7"/>
      <c r="F9" s="15"/>
      <c r="H9" s="15"/>
      <c r="I9" s="7"/>
      <c r="J9" s="17"/>
      <c r="K9" s="17"/>
      <c r="L9" s="18"/>
      <c r="M9" s="47"/>
      <c r="N9" s="47"/>
      <c r="O9" s="47"/>
      <c r="P9" s="47"/>
      <c r="Q9" s="51"/>
      <c r="R9" s="52"/>
      <c r="S9" s="52"/>
      <c r="T9" s="48"/>
      <c r="U9" s="48"/>
      <c r="V9" s="48"/>
      <c r="W9" s="48"/>
      <c r="X9" s="48"/>
      <c r="Y9" s="48"/>
    </row>
    <row r="10" spans="1:25" s="5" customFormat="1" ht="12.75" x14ac:dyDescent="0.2">
      <c r="E10" s="7"/>
      <c r="F10" s="15"/>
      <c r="H10" s="15"/>
      <c r="I10" s="7"/>
      <c r="J10" s="8"/>
      <c r="K10" s="15"/>
      <c r="L10" s="18"/>
      <c r="M10" s="47"/>
      <c r="N10" s="47"/>
      <c r="O10" s="47"/>
      <c r="P10" s="47"/>
      <c r="Q10" s="51"/>
      <c r="R10" s="52"/>
      <c r="S10" s="52"/>
      <c r="T10" s="48"/>
      <c r="U10" s="48"/>
      <c r="V10" s="48"/>
      <c r="W10" s="48"/>
      <c r="X10" s="48"/>
      <c r="Y10" s="48"/>
    </row>
    <row r="11" spans="1:25" s="5" customFormat="1" ht="12.75" x14ac:dyDescent="0.2">
      <c r="E11" s="7"/>
      <c r="F11" s="15"/>
      <c r="I11" s="19"/>
      <c r="J11" s="8"/>
      <c r="M11" s="47"/>
      <c r="N11" s="47"/>
      <c r="O11" s="47"/>
      <c r="P11" s="47"/>
      <c r="Q11" s="47"/>
      <c r="R11" s="47"/>
      <c r="S11" s="47"/>
      <c r="T11" s="48"/>
      <c r="U11" s="48"/>
      <c r="V11" s="48"/>
      <c r="W11" s="48"/>
      <c r="X11" s="48"/>
      <c r="Y11" s="48"/>
    </row>
    <row r="12" spans="1:25" x14ac:dyDescent="0.25">
      <c r="C12" s="21" t="str">
        <f>G4</f>
        <v>IMPORTANT INFORMATION</v>
      </c>
      <c r="M12" s="47"/>
      <c r="N12" s="47"/>
      <c r="O12" s="47"/>
      <c r="P12" s="47"/>
      <c r="Q12" s="53"/>
      <c r="R12" s="53"/>
      <c r="S12" s="53"/>
    </row>
    <row r="13" spans="1:25" s="5" customFormat="1" ht="12.75" x14ac:dyDescent="0.2">
      <c r="M13" s="47"/>
      <c r="N13" s="47"/>
      <c r="O13" s="47"/>
      <c r="P13" s="47"/>
      <c r="Q13" s="47"/>
      <c r="R13" s="47"/>
      <c r="S13" s="47"/>
      <c r="T13" s="48"/>
      <c r="U13" s="48"/>
      <c r="V13" s="48"/>
      <c r="W13" s="48"/>
      <c r="X13" s="48"/>
      <c r="Y13" s="48"/>
    </row>
    <row r="14" spans="1:25" s="5" customFormat="1" ht="12.75" x14ac:dyDescent="0.2">
      <c r="B14" s="22" t="s">
        <v>30</v>
      </c>
      <c r="M14" s="47"/>
      <c r="N14" s="47"/>
      <c r="O14" s="47"/>
      <c r="P14" s="47"/>
      <c r="Q14" s="47"/>
      <c r="R14" s="47"/>
      <c r="S14" s="47"/>
      <c r="T14" s="48"/>
      <c r="U14" s="48"/>
      <c r="V14" s="48"/>
      <c r="W14" s="48"/>
      <c r="X14" s="48"/>
      <c r="Y14" s="48"/>
    </row>
    <row r="15" spans="1:25" s="5" customFormat="1" ht="12.75" x14ac:dyDescent="0.2">
      <c r="A15" s="23"/>
      <c r="K15" s="23"/>
      <c r="M15" s="51"/>
      <c r="N15" s="51"/>
      <c r="O15" s="51"/>
      <c r="P15" s="51"/>
      <c r="Q15" s="51"/>
      <c r="R15" s="52"/>
      <c r="S15" s="52"/>
      <c r="T15" s="48"/>
      <c r="U15" s="48"/>
      <c r="V15" s="48"/>
      <c r="W15" s="48"/>
      <c r="X15" s="48"/>
      <c r="Y15" s="48"/>
    </row>
    <row r="16" spans="1:25" s="5" customFormat="1" ht="12.75" customHeight="1" x14ac:dyDescent="0.2">
      <c r="B16" s="148" t="s">
        <v>36</v>
      </c>
      <c r="C16" s="148"/>
      <c r="D16" s="148"/>
      <c r="E16" s="148"/>
      <c r="F16" s="148"/>
      <c r="G16" s="148"/>
      <c r="H16" s="148"/>
      <c r="I16" s="148"/>
      <c r="J16" s="148"/>
      <c r="M16" s="51"/>
      <c r="N16" s="51"/>
      <c r="O16" s="51"/>
      <c r="P16" s="51"/>
      <c r="Q16" s="51"/>
      <c r="R16" s="52"/>
      <c r="S16" s="52"/>
      <c r="T16" s="48"/>
      <c r="U16" s="48"/>
      <c r="V16" s="48"/>
      <c r="W16" s="48"/>
      <c r="X16" s="48"/>
      <c r="Y16" s="48"/>
    </row>
    <row r="17" spans="1:25" s="5" customFormat="1" ht="12.75" x14ac:dyDescent="0.2">
      <c r="B17" s="148"/>
      <c r="C17" s="148"/>
      <c r="D17" s="148"/>
      <c r="E17" s="148"/>
      <c r="F17" s="148"/>
      <c r="G17" s="148"/>
      <c r="H17" s="148"/>
      <c r="I17" s="148"/>
      <c r="J17" s="148"/>
      <c r="M17" s="51"/>
      <c r="N17" s="51"/>
      <c r="O17" s="51"/>
      <c r="P17" s="51"/>
      <c r="Q17" s="51"/>
      <c r="R17" s="52"/>
      <c r="S17" s="52"/>
      <c r="T17" s="48"/>
      <c r="U17" s="48"/>
      <c r="V17" s="48"/>
      <c r="W17" s="48"/>
      <c r="X17" s="48"/>
      <c r="Y17" s="48"/>
    </row>
    <row r="18" spans="1:25" s="5" customFormat="1" ht="12.75" x14ac:dyDescent="0.2">
      <c r="B18" s="148"/>
      <c r="C18" s="148"/>
      <c r="D18" s="148"/>
      <c r="E18" s="148"/>
      <c r="F18" s="148"/>
      <c r="G18" s="148"/>
      <c r="H18" s="148"/>
      <c r="I18" s="148"/>
      <c r="J18" s="148"/>
      <c r="M18" s="51"/>
      <c r="N18" s="51"/>
      <c r="O18" s="51"/>
      <c r="P18" s="51"/>
      <c r="Q18" s="51"/>
      <c r="R18" s="52"/>
      <c r="S18" s="52"/>
      <c r="T18" s="48"/>
      <c r="U18" s="48"/>
      <c r="V18" s="48"/>
      <c r="W18" s="48"/>
      <c r="X18" s="48"/>
      <c r="Y18" s="48"/>
    </row>
    <row r="19" spans="1:25" s="5" customFormat="1" ht="12.75" x14ac:dyDescent="0.2">
      <c r="B19" s="148"/>
      <c r="C19" s="148"/>
      <c r="D19" s="148"/>
      <c r="E19" s="148"/>
      <c r="F19" s="148"/>
      <c r="G19" s="148"/>
      <c r="H19" s="148"/>
      <c r="I19" s="148"/>
      <c r="J19" s="148"/>
      <c r="M19" s="51"/>
      <c r="N19" s="51"/>
      <c r="O19" s="51"/>
      <c r="P19" s="51"/>
      <c r="Q19" s="51"/>
      <c r="R19" s="52"/>
      <c r="S19" s="52"/>
      <c r="T19" s="48"/>
      <c r="U19" s="48"/>
      <c r="V19" s="48"/>
      <c r="W19" s="48"/>
      <c r="X19" s="48"/>
      <c r="Y19" s="48"/>
    </row>
    <row r="20" spans="1:25" s="5" customFormat="1" ht="12.75" customHeight="1" x14ac:dyDescent="0.2">
      <c r="A20" s="23"/>
      <c r="B20" s="24" t="s">
        <v>34</v>
      </c>
      <c r="C20" s="23"/>
      <c r="D20" s="23"/>
      <c r="E20" s="23"/>
      <c r="F20" s="23"/>
      <c r="G20" s="23"/>
      <c r="H20" s="23"/>
      <c r="I20" s="23"/>
      <c r="J20" s="23"/>
      <c r="K20" s="23"/>
      <c r="M20" s="51"/>
      <c r="N20" s="51"/>
      <c r="O20" s="51"/>
      <c r="P20" s="51"/>
      <c r="Q20" s="51"/>
      <c r="R20" s="52"/>
      <c r="S20" s="52"/>
      <c r="T20" s="48"/>
      <c r="U20" s="48"/>
      <c r="V20" s="48"/>
      <c r="W20" s="48"/>
      <c r="X20" s="48"/>
      <c r="Y20" s="48"/>
    </row>
    <row r="21" spans="1:25" s="5" customFormat="1" ht="12.75" x14ac:dyDescent="0.2">
      <c r="A21" s="23"/>
      <c r="B21" s="24"/>
      <c r="C21" s="23"/>
      <c r="D21" s="23"/>
      <c r="E21" s="23"/>
      <c r="F21" s="23"/>
      <c r="G21" s="23"/>
      <c r="H21" s="23"/>
      <c r="I21" s="23"/>
      <c r="J21" s="23"/>
      <c r="K21" s="23"/>
      <c r="M21" s="51"/>
      <c r="N21" s="51"/>
      <c r="O21" s="51"/>
      <c r="P21" s="51"/>
      <c r="Q21" s="51"/>
      <c r="R21" s="52"/>
      <c r="S21" s="52"/>
      <c r="T21" s="48"/>
      <c r="U21" s="48"/>
      <c r="V21" s="48"/>
      <c r="W21" s="48"/>
      <c r="X21" s="48"/>
      <c r="Y21" s="48"/>
    </row>
    <row r="22" spans="1:25" s="5" customFormat="1" ht="12.75" x14ac:dyDescent="0.2">
      <c r="A22" s="23"/>
      <c r="B22" s="148" t="s">
        <v>37</v>
      </c>
      <c r="C22" s="148"/>
      <c r="D22" s="148"/>
      <c r="E22" s="148"/>
      <c r="F22" s="148"/>
      <c r="G22" s="148"/>
      <c r="H22" s="148"/>
      <c r="I22" s="148"/>
      <c r="J22" s="148"/>
      <c r="K22" s="23"/>
      <c r="M22" s="51"/>
      <c r="N22" s="51"/>
      <c r="O22" s="51"/>
      <c r="P22" s="51"/>
      <c r="Q22" s="51"/>
      <c r="R22" s="52"/>
      <c r="S22" s="52"/>
      <c r="T22" s="48"/>
      <c r="U22" s="48"/>
      <c r="V22" s="48"/>
      <c r="W22" s="48"/>
      <c r="X22" s="48"/>
      <c r="Y22" s="48"/>
    </row>
    <row r="23" spans="1:25" s="5" customFormat="1" ht="12.75" x14ac:dyDescent="0.2">
      <c r="A23" s="23"/>
      <c r="B23" s="148"/>
      <c r="C23" s="148"/>
      <c r="D23" s="148"/>
      <c r="E23" s="148"/>
      <c r="F23" s="148"/>
      <c r="G23" s="148"/>
      <c r="H23" s="148"/>
      <c r="I23" s="148"/>
      <c r="J23" s="148"/>
      <c r="K23" s="23"/>
      <c r="M23" s="51"/>
      <c r="N23" s="51"/>
      <c r="O23" s="51"/>
      <c r="P23" s="51"/>
      <c r="Q23" s="51"/>
      <c r="R23" s="52"/>
      <c r="S23" s="55"/>
      <c r="T23" s="48"/>
      <c r="U23" s="48"/>
      <c r="V23" s="48"/>
      <c r="W23" s="48"/>
      <c r="X23" s="48"/>
      <c r="Y23" s="48"/>
    </row>
    <row r="24" spans="1:25" s="5" customFormat="1" ht="12.75" x14ac:dyDescent="0.2">
      <c r="A24" s="23"/>
      <c r="B24" s="148"/>
      <c r="C24" s="148"/>
      <c r="D24" s="148"/>
      <c r="E24" s="148"/>
      <c r="F24" s="148"/>
      <c r="G24" s="148"/>
      <c r="H24" s="148"/>
      <c r="I24" s="148"/>
      <c r="J24" s="148"/>
      <c r="K24" s="23"/>
      <c r="M24" s="51"/>
      <c r="N24" s="51"/>
      <c r="O24" s="51"/>
      <c r="P24" s="51"/>
      <c r="Q24" s="51"/>
      <c r="R24" s="52"/>
      <c r="S24" s="55"/>
      <c r="T24" s="48"/>
      <c r="U24" s="48"/>
      <c r="V24" s="48"/>
      <c r="W24" s="48"/>
      <c r="X24" s="48"/>
      <c r="Y24" s="48"/>
    </row>
    <row r="25" spans="1:25" s="5" customFormat="1" ht="12.75" customHeight="1" x14ac:dyDescent="0.2">
      <c r="A25" s="23"/>
      <c r="B25" s="120"/>
      <c r="C25" s="120"/>
      <c r="D25" s="120"/>
      <c r="E25" s="120"/>
      <c r="F25" s="122" t="s">
        <v>59</v>
      </c>
      <c r="G25" s="120"/>
      <c r="H25" s="120"/>
      <c r="I25" s="120"/>
      <c r="J25" s="120"/>
      <c r="K25" s="23"/>
      <c r="M25" s="51"/>
      <c r="N25" s="51"/>
      <c r="O25" s="51"/>
      <c r="P25" s="51"/>
      <c r="Q25" s="51"/>
      <c r="R25" s="52"/>
      <c r="S25" s="52"/>
      <c r="T25" s="48"/>
      <c r="U25" s="48"/>
      <c r="V25" s="48"/>
      <c r="W25" s="48"/>
      <c r="X25" s="48"/>
      <c r="Y25" s="48"/>
    </row>
    <row r="26" spans="1:25" s="5" customFormat="1" ht="12.75" x14ac:dyDescent="0.2">
      <c r="A26" s="23"/>
      <c r="B26" s="148" t="s">
        <v>38</v>
      </c>
      <c r="C26" s="148"/>
      <c r="D26" s="148"/>
      <c r="E26" s="148"/>
      <c r="F26" s="148"/>
      <c r="G26" s="148"/>
      <c r="H26" s="148"/>
      <c r="I26" s="148"/>
      <c r="J26" s="148"/>
      <c r="K26" s="23"/>
      <c r="M26" s="51"/>
      <c r="N26" s="51"/>
      <c r="O26" s="51"/>
      <c r="P26" s="51"/>
      <c r="Q26" s="51"/>
      <c r="R26" s="52"/>
      <c r="S26" s="52"/>
      <c r="T26" s="48"/>
      <c r="U26" s="48"/>
      <c r="V26" s="48"/>
      <c r="W26" s="48"/>
      <c r="X26" s="48"/>
      <c r="Y26" s="48"/>
    </row>
    <row r="27" spans="1:25" s="5" customFormat="1" ht="12.75" x14ac:dyDescent="0.2">
      <c r="A27" s="23"/>
      <c r="B27" s="148"/>
      <c r="C27" s="148"/>
      <c r="D27" s="148"/>
      <c r="E27" s="148"/>
      <c r="F27" s="148"/>
      <c r="G27" s="148"/>
      <c r="H27" s="148"/>
      <c r="I27" s="148"/>
      <c r="J27" s="148"/>
      <c r="K27" s="23"/>
      <c r="M27" s="51"/>
      <c r="N27" s="51"/>
      <c r="O27" s="51"/>
      <c r="P27" s="51"/>
      <c r="Q27" s="51"/>
      <c r="R27" s="52"/>
      <c r="S27" s="52"/>
      <c r="T27" s="48"/>
      <c r="U27" s="48"/>
      <c r="V27" s="48"/>
      <c r="W27" s="48"/>
      <c r="X27" s="48"/>
      <c r="Y27" s="48"/>
    </row>
    <row r="28" spans="1:25" s="5" customFormat="1" ht="12.75" x14ac:dyDescent="0.2">
      <c r="A28" s="23"/>
      <c r="B28" s="120"/>
      <c r="C28" s="120"/>
      <c r="D28" s="120"/>
      <c r="E28" s="120"/>
      <c r="F28" s="120"/>
      <c r="G28" s="120"/>
      <c r="H28" s="120"/>
      <c r="I28" s="120"/>
      <c r="J28" s="120"/>
      <c r="K28" s="23"/>
      <c r="M28" s="51"/>
      <c r="N28" s="51"/>
      <c r="O28" s="51"/>
      <c r="P28" s="51"/>
      <c r="Q28" s="51"/>
      <c r="R28" s="52"/>
      <c r="S28" s="52"/>
      <c r="T28" s="48"/>
      <c r="U28" s="48"/>
      <c r="V28" s="48"/>
      <c r="W28" s="48"/>
      <c r="X28" s="48"/>
      <c r="Y28" s="48"/>
    </row>
    <row r="29" spans="1:25" s="5" customFormat="1" ht="12.75" x14ac:dyDescent="0.2">
      <c r="A29" s="23"/>
      <c r="B29" s="148" t="s">
        <v>39</v>
      </c>
      <c r="C29" s="148"/>
      <c r="D29" s="148"/>
      <c r="E29" s="148"/>
      <c r="F29" s="148"/>
      <c r="G29" s="148"/>
      <c r="H29" s="148"/>
      <c r="I29" s="148"/>
      <c r="J29" s="148"/>
      <c r="K29" s="23"/>
      <c r="M29" s="51"/>
      <c r="N29" s="51"/>
      <c r="O29" s="51"/>
      <c r="P29" s="51"/>
      <c r="Q29" s="51"/>
      <c r="R29" s="52"/>
      <c r="S29" s="52"/>
      <c r="T29" s="48"/>
      <c r="U29" s="48"/>
      <c r="V29" s="48"/>
      <c r="W29" s="48"/>
      <c r="X29" s="48"/>
      <c r="Y29" s="48"/>
    </row>
    <row r="30" spans="1:25" s="5" customFormat="1" ht="12.75" x14ac:dyDescent="0.2">
      <c r="A30" s="23"/>
      <c r="B30" s="148"/>
      <c r="C30" s="148"/>
      <c r="D30" s="148"/>
      <c r="E30" s="148"/>
      <c r="F30" s="148"/>
      <c r="G30" s="148"/>
      <c r="H30" s="148"/>
      <c r="I30" s="148"/>
      <c r="J30" s="148"/>
      <c r="K30" s="23"/>
      <c r="M30" s="51"/>
      <c r="N30" s="51"/>
      <c r="O30" s="51"/>
      <c r="P30" s="51"/>
      <c r="Q30" s="51"/>
      <c r="R30" s="52"/>
      <c r="S30" s="52"/>
      <c r="T30" s="48"/>
      <c r="U30" s="48"/>
      <c r="V30" s="48"/>
      <c r="W30" s="48"/>
      <c r="X30" s="48"/>
      <c r="Y30" s="48"/>
    </row>
    <row r="31" spans="1:25" s="5" customFormat="1" ht="12.75" customHeight="1" x14ac:dyDescent="0.2">
      <c r="A31" s="23"/>
      <c r="B31" s="148"/>
      <c r="C31" s="148"/>
      <c r="D31" s="148"/>
      <c r="E31" s="148"/>
      <c r="F31" s="148"/>
      <c r="G31" s="148"/>
      <c r="H31" s="148"/>
      <c r="I31" s="148"/>
      <c r="J31" s="148"/>
      <c r="K31" s="23"/>
      <c r="M31" s="51"/>
      <c r="N31" s="51"/>
      <c r="O31" s="51"/>
      <c r="P31" s="51"/>
      <c r="Q31" s="51"/>
      <c r="R31" s="52"/>
      <c r="S31" s="52"/>
      <c r="T31" s="48"/>
      <c r="U31" s="48"/>
      <c r="V31" s="48"/>
      <c r="W31" s="48"/>
      <c r="X31" s="48"/>
      <c r="Y31" s="48"/>
    </row>
    <row r="32" spans="1:25" s="5" customFormat="1" ht="12.75" x14ac:dyDescent="0.2">
      <c r="A32" s="23"/>
      <c r="B32" s="148"/>
      <c r="C32" s="148"/>
      <c r="D32" s="148"/>
      <c r="E32" s="148"/>
      <c r="F32" s="148"/>
      <c r="G32" s="148"/>
      <c r="H32" s="148"/>
      <c r="I32" s="148"/>
      <c r="J32" s="148"/>
      <c r="K32" s="23"/>
      <c r="M32" s="51"/>
      <c r="N32" s="51"/>
      <c r="O32" s="51"/>
      <c r="P32" s="51"/>
      <c r="Q32" s="51"/>
      <c r="R32" s="52"/>
      <c r="S32" s="52"/>
      <c r="T32" s="48"/>
      <c r="U32" s="48"/>
      <c r="V32" s="48"/>
      <c r="W32" s="48"/>
      <c r="X32" s="48"/>
      <c r="Y32" s="48"/>
    </row>
    <row r="33" spans="1:25" s="5" customFormat="1" ht="12.75" customHeight="1" x14ac:dyDescent="0.2">
      <c r="A33" s="23"/>
      <c r="B33" s="148"/>
      <c r="C33" s="148"/>
      <c r="D33" s="148"/>
      <c r="E33" s="148"/>
      <c r="F33" s="148"/>
      <c r="G33" s="148"/>
      <c r="H33" s="148"/>
      <c r="I33" s="148"/>
      <c r="J33" s="148"/>
      <c r="K33" s="23"/>
      <c r="M33" s="51"/>
      <c r="N33" s="51"/>
      <c r="O33" s="51"/>
      <c r="P33" s="51"/>
      <c r="Q33" s="51"/>
      <c r="R33" s="52"/>
      <c r="S33" s="52"/>
      <c r="T33" s="48"/>
      <c r="U33" s="48"/>
      <c r="V33" s="48"/>
      <c r="W33" s="48"/>
      <c r="X33" s="48"/>
      <c r="Y33" s="48"/>
    </row>
    <row r="34" spans="1:25" s="5" customFormat="1" ht="12.75" x14ac:dyDescent="0.2">
      <c r="A34" s="23"/>
      <c r="B34" s="120"/>
      <c r="C34" s="120"/>
      <c r="D34" s="150" t="s">
        <v>31</v>
      </c>
      <c r="E34" s="150"/>
      <c r="F34" s="150"/>
      <c r="G34" s="150"/>
      <c r="H34" s="150"/>
      <c r="I34" s="120"/>
      <c r="J34" s="120"/>
      <c r="K34" s="23"/>
      <c r="M34" s="51"/>
      <c r="N34" s="51"/>
      <c r="O34" s="51"/>
      <c r="P34" s="51"/>
      <c r="Q34" s="51"/>
      <c r="R34" s="52"/>
      <c r="S34" s="55"/>
      <c r="T34" s="48"/>
      <c r="U34" s="48"/>
      <c r="V34" s="48"/>
      <c r="W34" s="48"/>
      <c r="X34" s="48"/>
      <c r="Y34" s="48"/>
    </row>
    <row r="35" spans="1:25" s="5" customFormat="1" ht="12.75" x14ac:dyDescent="0.2">
      <c r="A35" s="23"/>
      <c r="B35" s="23"/>
      <c r="C35" s="23"/>
      <c r="I35" s="23"/>
      <c r="J35" s="23"/>
      <c r="K35" s="23"/>
      <c r="M35" s="51"/>
      <c r="N35" s="51"/>
      <c r="O35" s="51"/>
      <c r="P35" s="51"/>
      <c r="Q35" s="51"/>
      <c r="R35" s="52"/>
      <c r="S35" s="55"/>
      <c r="T35" s="48"/>
      <c r="U35" s="48"/>
      <c r="V35" s="48"/>
      <c r="W35" s="48"/>
      <c r="X35" s="48"/>
      <c r="Y35" s="48"/>
    </row>
    <row r="36" spans="1:25" s="5" customFormat="1" ht="12.75" customHeight="1" x14ac:dyDescent="0.2">
      <c r="A36" s="23"/>
      <c r="B36" s="24" t="s">
        <v>32</v>
      </c>
      <c r="C36" s="23"/>
      <c r="D36" s="23"/>
      <c r="E36" s="23"/>
      <c r="F36" s="121"/>
      <c r="G36" s="23"/>
      <c r="H36" s="23"/>
      <c r="I36" s="23"/>
      <c r="J36" s="23"/>
      <c r="K36" s="23"/>
      <c r="M36" s="51"/>
      <c r="N36" s="51"/>
      <c r="O36" s="51"/>
      <c r="P36" s="51"/>
      <c r="Q36" s="51"/>
      <c r="R36" s="52"/>
      <c r="S36" s="52"/>
      <c r="T36" s="48"/>
      <c r="U36" s="48"/>
      <c r="V36" s="48"/>
      <c r="W36" s="48"/>
      <c r="X36" s="48"/>
      <c r="Y36" s="48"/>
    </row>
    <row r="37" spans="1:25" s="5" customFormat="1" ht="12.75" x14ac:dyDescent="0.2">
      <c r="A37" s="23"/>
      <c r="B37" s="24"/>
      <c r="C37" s="23"/>
      <c r="D37" s="23"/>
      <c r="E37" s="23"/>
      <c r="F37" s="121"/>
      <c r="G37" s="23"/>
      <c r="H37" s="23"/>
      <c r="I37" s="23"/>
      <c r="J37" s="23"/>
      <c r="K37" s="23"/>
      <c r="M37" s="51"/>
      <c r="N37" s="51"/>
      <c r="O37" s="51"/>
      <c r="P37" s="51"/>
      <c r="Q37" s="51"/>
      <c r="R37" s="52"/>
      <c r="S37" s="52"/>
      <c r="T37" s="48"/>
      <c r="U37" s="48"/>
      <c r="V37" s="48"/>
      <c r="W37" s="48"/>
      <c r="X37" s="48"/>
      <c r="Y37" s="48"/>
    </row>
    <row r="38" spans="1:25" s="5" customFormat="1" ht="12.75" x14ac:dyDescent="0.2">
      <c r="A38" s="23"/>
      <c r="B38" s="148" t="s">
        <v>40</v>
      </c>
      <c r="C38" s="148"/>
      <c r="D38" s="148"/>
      <c r="E38" s="148"/>
      <c r="F38" s="148"/>
      <c r="G38" s="148"/>
      <c r="H38" s="148"/>
      <c r="I38" s="148"/>
      <c r="J38" s="148"/>
      <c r="K38" s="23"/>
      <c r="M38" s="51"/>
      <c r="N38" s="51"/>
      <c r="O38" s="51"/>
      <c r="P38" s="51"/>
      <c r="Q38" s="51"/>
      <c r="R38" s="52"/>
      <c r="S38" s="52"/>
      <c r="T38" s="48"/>
      <c r="U38" s="48"/>
      <c r="V38" s="48"/>
      <c r="W38" s="48"/>
      <c r="X38" s="48"/>
      <c r="Y38" s="48"/>
    </row>
    <row r="39" spans="1:25" s="5" customFormat="1" ht="12.75" x14ac:dyDescent="0.2">
      <c r="A39" s="23"/>
      <c r="B39" s="148"/>
      <c r="C39" s="148"/>
      <c r="D39" s="148"/>
      <c r="E39" s="148"/>
      <c r="F39" s="148"/>
      <c r="G39" s="148"/>
      <c r="H39" s="148"/>
      <c r="I39" s="148"/>
      <c r="J39" s="148"/>
      <c r="K39" s="23"/>
      <c r="M39" s="51"/>
      <c r="N39" s="51"/>
      <c r="O39" s="51"/>
      <c r="P39" s="51"/>
      <c r="Q39" s="51"/>
      <c r="R39" s="52"/>
      <c r="S39" s="52"/>
      <c r="T39" s="48"/>
      <c r="U39" s="48"/>
      <c r="V39" s="48"/>
      <c r="W39" s="48"/>
      <c r="X39" s="48"/>
      <c r="Y39" s="48"/>
    </row>
    <row r="40" spans="1:25" s="5" customFormat="1" ht="12.75" x14ac:dyDescent="0.2">
      <c r="A40" s="23"/>
      <c r="B40" s="120"/>
      <c r="C40" s="120"/>
      <c r="D40" s="120"/>
      <c r="E40" s="120"/>
      <c r="F40" s="120"/>
      <c r="G40" s="120"/>
      <c r="H40" s="120"/>
      <c r="I40" s="120"/>
      <c r="J40" s="120"/>
      <c r="K40" s="23"/>
      <c r="M40" s="51"/>
      <c r="N40" s="51"/>
      <c r="O40" s="51"/>
      <c r="P40" s="51"/>
      <c r="Q40" s="51"/>
      <c r="R40" s="52"/>
      <c r="S40" s="52"/>
      <c r="T40" s="48"/>
      <c r="U40" s="48"/>
      <c r="V40" s="48"/>
      <c r="W40" s="48"/>
      <c r="X40" s="48"/>
      <c r="Y40" s="48"/>
    </row>
    <row r="41" spans="1:25" s="5" customFormat="1" ht="12.75" x14ac:dyDescent="0.2">
      <c r="A41" s="23"/>
      <c r="B41" s="148" t="s">
        <v>41</v>
      </c>
      <c r="C41" s="148"/>
      <c r="D41" s="148"/>
      <c r="E41" s="148"/>
      <c r="F41" s="148"/>
      <c r="G41" s="148"/>
      <c r="H41" s="148"/>
      <c r="I41" s="148"/>
      <c r="J41" s="148"/>
      <c r="K41" s="23"/>
      <c r="M41" s="51"/>
      <c r="N41" s="51"/>
      <c r="O41" s="51"/>
      <c r="P41" s="51"/>
      <c r="Q41" s="51"/>
      <c r="R41" s="52"/>
      <c r="S41" s="52"/>
      <c r="T41" s="48"/>
      <c r="U41" s="48"/>
      <c r="V41" s="48"/>
      <c r="W41" s="48"/>
      <c r="X41" s="48"/>
      <c r="Y41" s="48"/>
    </row>
    <row r="42" spans="1:25" s="5" customFormat="1" ht="12.75" x14ac:dyDescent="0.2">
      <c r="A42" s="23"/>
      <c r="B42" s="148"/>
      <c r="C42" s="148"/>
      <c r="D42" s="148"/>
      <c r="E42" s="148"/>
      <c r="F42" s="148"/>
      <c r="G42" s="148"/>
      <c r="H42" s="148"/>
      <c r="I42" s="148"/>
      <c r="J42" s="148"/>
      <c r="K42" s="23"/>
      <c r="M42" s="51"/>
      <c r="N42" s="51"/>
      <c r="O42" s="51"/>
      <c r="P42" s="51"/>
      <c r="Q42" s="51"/>
      <c r="R42" s="52"/>
      <c r="S42" s="52"/>
      <c r="T42" s="48"/>
      <c r="U42" s="48"/>
      <c r="V42" s="48"/>
      <c r="W42" s="48"/>
      <c r="X42" s="48"/>
      <c r="Y42" s="48"/>
    </row>
    <row r="43" spans="1:25" s="5" customFormat="1" ht="12.75" x14ac:dyDescent="0.2">
      <c r="A43" s="23"/>
      <c r="B43" s="148"/>
      <c r="C43" s="148"/>
      <c r="D43" s="148"/>
      <c r="E43" s="148"/>
      <c r="F43" s="148"/>
      <c r="G43" s="148"/>
      <c r="H43" s="148"/>
      <c r="I43" s="148"/>
      <c r="J43" s="148"/>
      <c r="K43" s="23"/>
      <c r="M43" s="51"/>
      <c r="N43" s="51"/>
      <c r="O43" s="51"/>
      <c r="P43" s="51"/>
      <c r="Q43" s="51"/>
      <c r="R43" s="52"/>
      <c r="S43" s="52"/>
      <c r="T43" s="48"/>
      <c r="U43" s="48"/>
      <c r="V43" s="48"/>
      <c r="W43" s="48"/>
      <c r="X43" s="48"/>
      <c r="Y43" s="48"/>
    </row>
    <row r="44" spans="1:25" s="5" customFormat="1" ht="12.75" x14ac:dyDescent="0.2">
      <c r="A44" s="23"/>
      <c r="B44" s="120"/>
      <c r="C44" s="120"/>
      <c r="D44" s="120"/>
      <c r="E44" s="120"/>
      <c r="F44" s="120"/>
      <c r="G44" s="120"/>
      <c r="H44" s="120"/>
      <c r="I44" s="120"/>
      <c r="J44" s="120"/>
      <c r="K44" s="23"/>
      <c r="M44" s="51"/>
      <c r="N44" s="51"/>
      <c r="O44" s="51"/>
      <c r="P44" s="51"/>
      <c r="Q44" s="51"/>
      <c r="R44" s="52"/>
      <c r="S44" s="52"/>
      <c r="T44" s="48"/>
      <c r="U44" s="48"/>
      <c r="V44" s="48"/>
      <c r="W44" s="48"/>
      <c r="X44" s="48"/>
      <c r="Y44" s="48"/>
    </row>
    <row r="45" spans="1:25" s="5" customFormat="1" ht="12.75" customHeight="1" x14ac:dyDescent="0.2">
      <c r="A45" s="23"/>
      <c r="B45" s="148" t="s">
        <v>35</v>
      </c>
      <c r="C45" s="148"/>
      <c r="D45" s="148"/>
      <c r="E45" s="148"/>
      <c r="F45" s="148"/>
      <c r="G45" s="148"/>
      <c r="H45" s="148"/>
      <c r="I45" s="148"/>
      <c r="J45" s="148"/>
      <c r="K45" s="23"/>
      <c r="M45" s="51"/>
      <c r="N45" s="51"/>
      <c r="O45" s="51"/>
      <c r="P45" s="51"/>
      <c r="Q45" s="51"/>
      <c r="R45" s="52"/>
      <c r="S45" s="52"/>
      <c r="T45" s="48"/>
      <c r="U45" s="48"/>
      <c r="V45" s="48"/>
      <c r="W45" s="48"/>
      <c r="X45" s="48"/>
      <c r="Y45" s="48"/>
    </row>
    <row r="46" spans="1:25" s="5" customFormat="1" ht="12.75" x14ac:dyDescent="0.2">
      <c r="A46" s="23"/>
      <c r="B46" s="148"/>
      <c r="C46" s="148"/>
      <c r="D46" s="148"/>
      <c r="E46" s="148"/>
      <c r="F46" s="148"/>
      <c r="G46" s="148"/>
      <c r="H46" s="148"/>
      <c r="I46" s="148"/>
      <c r="J46" s="148"/>
      <c r="K46" s="23"/>
      <c r="M46" s="51"/>
      <c r="N46" s="51"/>
      <c r="O46" s="51"/>
      <c r="P46" s="51"/>
      <c r="Q46" s="51"/>
      <c r="R46" s="52"/>
      <c r="S46" s="52"/>
      <c r="T46" s="48"/>
      <c r="U46" s="48"/>
      <c r="V46" s="48"/>
      <c r="W46" s="48"/>
      <c r="X46" s="48"/>
      <c r="Y46" s="48"/>
    </row>
    <row r="47" spans="1:25" s="5" customFormat="1" ht="12.75" x14ac:dyDescent="0.2">
      <c r="A47" s="23"/>
      <c r="B47" s="148"/>
      <c r="C47" s="148"/>
      <c r="D47" s="148"/>
      <c r="E47" s="148"/>
      <c r="F47" s="148"/>
      <c r="G47" s="148"/>
      <c r="H47" s="148"/>
      <c r="I47" s="148"/>
      <c r="J47" s="148"/>
      <c r="K47" s="23"/>
      <c r="M47" s="51"/>
      <c r="N47" s="51"/>
      <c r="O47" s="51"/>
      <c r="P47" s="51"/>
      <c r="Q47" s="51"/>
      <c r="R47" s="52"/>
      <c r="S47" s="52"/>
      <c r="T47" s="48"/>
      <c r="U47" s="48"/>
      <c r="V47" s="48"/>
      <c r="W47" s="48"/>
      <c r="X47" s="48"/>
      <c r="Y47" s="48"/>
    </row>
    <row r="48" spans="1:25" s="5" customFormat="1" ht="12.75" customHeight="1" x14ac:dyDescent="0.2">
      <c r="A48" s="23"/>
      <c r="B48" s="148"/>
      <c r="C48" s="148"/>
      <c r="D48" s="148"/>
      <c r="E48" s="148"/>
      <c r="F48" s="148"/>
      <c r="G48" s="148"/>
      <c r="H48" s="148"/>
      <c r="I48" s="148"/>
      <c r="J48" s="148"/>
      <c r="K48" s="23"/>
      <c r="M48" s="51"/>
      <c r="N48" s="51"/>
      <c r="O48" s="51"/>
      <c r="P48" s="51"/>
      <c r="Q48" s="51"/>
      <c r="R48" s="52"/>
      <c r="S48" s="52"/>
      <c r="T48" s="48"/>
      <c r="U48" s="48"/>
      <c r="V48" s="48"/>
      <c r="W48" s="48"/>
      <c r="X48" s="48"/>
      <c r="Y48" s="48"/>
    </row>
    <row r="49" spans="1:25" s="5" customFormat="1" ht="12.75" x14ac:dyDescent="0.2">
      <c r="A49" s="23"/>
      <c r="B49" s="23" t="s">
        <v>42</v>
      </c>
      <c r="C49" s="23"/>
      <c r="D49" s="23"/>
      <c r="E49" s="23"/>
      <c r="F49" s="23"/>
      <c r="G49" s="23"/>
      <c r="H49" s="23"/>
      <c r="I49" s="23"/>
      <c r="J49" s="23"/>
      <c r="K49" s="23"/>
      <c r="M49" s="51"/>
      <c r="N49" s="51"/>
      <c r="O49" s="51"/>
      <c r="P49" s="51"/>
      <c r="Q49" s="51"/>
      <c r="R49" s="52"/>
      <c r="S49" s="52"/>
      <c r="T49" s="48"/>
      <c r="U49" s="48"/>
      <c r="V49" s="48"/>
      <c r="W49" s="48"/>
      <c r="X49" s="48"/>
      <c r="Y49" s="48"/>
    </row>
    <row r="50" spans="1:25" s="5" customFormat="1" ht="12.75" x14ac:dyDescent="0.2">
      <c r="A50" s="23"/>
      <c r="B50" s="23"/>
      <c r="C50" s="23"/>
      <c r="D50" s="23"/>
      <c r="F50" s="122" t="s">
        <v>60</v>
      </c>
      <c r="G50" s="121"/>
      <c r="H50" s="23"/>
      <c r="I50" s="23"/>
      <c r="J50" s="23"/>
      <c r="K50" s="23"/>
      <c r="M50" s="51"/>
      <c r="N50" s="51"/>
      <c r="O50" s="51"/>
      <c r="P50" s="51"/>
      <c r="Q50" s="51"/>
      <c r="R50" s="52"/>
      <c r="S50" s="52"/>
      <c r="T50" s="48"/>
      <c r="U50" s="48"/>
      <c r="V50" s="48"/>
      <c r="W50" s="48"/>
      <c r="X50" s="48"/>
      <c r="Y50" s="48"/>
    </row>
    <row r="51" spans="1:25" s="5" customFormat="1" ht="12.75" x14ac:dyDescent="0.2">
      <c r="A51" s="23"/>
      <c r="B51" s="23"/>
      <c r="C51" s="23"/>
      <c r="D51" s="23"/>
      <c r="E51" s="23"/>
      <c r="F51" s="23"/>
      <c r="G51" s="23"/>
      <c r="H51" s="23"/>
      <c r="I51" s="23"/>
      <c r="J51" s="23"/>
      <c r="K51" s="23"/>
      <c r="M51" s="51"/>
      <c r="N51" s="51"/>
      <c r="O51" s="51"/>
      <c r="P51" s="51"/>
      <c r="Q51" s="51"/>
      <c r="R51" s="52"/>
      <c r="S51" s="52"/>
      <c r="T51" s="48"/>
      <c r="U51" s="48"/>
      <c r="V51" s="48"/>
      <c r="W51" s="48"/>
      <c r="X51" s="48"/>
      <c r="Y51" s="48"/>
    </row>
    <row r="52" spans="1:25" s="5" customFormat="1" ht="12.75" customHeight="1" x14ac:dyDescent="0.2">
      <c r="A52" s="23"/>
      <c r="B52" s="24" t="s">
        <v>43</v>
      </c>
      <c r="C52" s="23"/>
      <c r="D52" s="23"/>
      <c r="E52" s="23"/>
      <c r="F52" s="23"/>
      <c r="G52" s="23"/>
      <c r="H52" s="23"/>
      <c r="I52" s="23"/>
      <c r="J52" s="23"/>
      <c r="K52" s="23"/>
      <c r="M52" s="51"/>
      <c r="N52" s="51"/>
      <c r="O52" s="51"/>
      <c r="P52" s="51"/>
      <c r="Q52" s="51"/>
      <c r="R52" s="52"/>
      <c r="S52" s="52"/>
      <c r="T52" s="48"/>
      <c r="U52" s="48"/>
      <c r="V52" s="48"/>
      <c r="W52" s="48"/>
      <c r="X52" s="48"/>
      <c r="Y52" s="48"/>
    </row>
    <row r="53" spans="1:25" s="5" customFormat="1" ht="12.75" x14ac:dyDescent="0.2">
      <c r="A53" s="23"/>
      <c r="B53" s="23"/>
      <c r="C53" s="23"/>
      <c r="D53" s="23"/>
      <c r="E53" s="23"/>
      <c r="F53" s="23"/>
      <c r="G53" s="23"/>
      <c r="H53" s="23"/>
      <c r="I53" s="23"/>
      <c r="J53" s="23"/>
      <c r="K53" s="23"/>
      <c r="M53" s="51"/>
      <c r="N53" s="51"/>
      <c r="O53" s="51"/>
      <c r="P53" s="51"/>
      <c r="Q53" s="51"/>
      <c r="R53" s="52"/>
      <c r="S53" s="52"/>
      <c r="T53" s="48"/>
      <c r="U53" s="48"/>
      <c r="V53" s="48"/>
      <c r="W53" s="48"/>
      <c r="X53" s="48"/>
      <c r="Y53" s="48"/>
    </row>
    <row r="54" spans="1:25" s="5" customFormat="1" ht="12.75" x14ac:dyDescent="0.2">
      <c r="A54" s="23"/>
      <c r="B54" s="149" t="s">
        <v>44</v>
      </c>
      <c r="C54" s="149"/>
      <c r="D54" s="149"/>
      <c r="E54" s="149"/>
      <c r="F54" s="149"/>
      <c r="G54" s="149"/>
      <c r="H54" s="149"/>
      <c r="I54" s="149"/>
      <c r="J54" s="149"/>
      <c r="K54" s="23"/>
      <c r="M54" s="51"/>
      <c r="N54" s="51"/>
      <c r="O54" s="51"/>
      <c r="P54" s="51"/>
      <c r="Q54" s="51"/>
      <c r="R54" s="52"/>
      <c r="S54" s="52"/>
      <c r="T54" s="48"/>
      <c r="U54" s="48"/>
      <c r="V54" s="48"/>
      <c r="W54" s="48"/>
      <c r="X54" s="48"/>
      <c r="Y54" s="48"/>
    </row>
    <row r="55" spans="1:25" s="5" customFormat="1" ht="12.75" x14ac:dyDescent="0.2">
      <c r="A55" s="23"/>
      <c r="B55" s="149"/>
      <c r="C55" s="149"/>
      <c r="D55" s="149"/>
      <c r="E55" s="149"/>
      <c r="F55" s="149"/>
      <c r="G55" s="149"/>
      <c r="H55" s="149"/>
      <c r="I55" s="149"/>
      <c r="J55" s="149"/>
      <c r="K55" s="23"/>
      <c r="M55" s="51"/>
      <c r="N55" s="51"/>
      <c r="O55" s="51"/>
      <c r="P55" s="51"/>
      <c r="Q55" s="51"/>
      <c r="R55" s="52"/>
      <c r="S55" s="52"/>
      <c r="T55" s="48"/>
      <c r="U55" s="48"/>
      <c r="V55" s="48"/>
      <c r="W55" s="48"/>
      <c r="X55" s="48"/>
      <c r="Y55" s="48"/>
    </row>
    <row r="56" spans="1:25" s="5" customFormat="1" ht="12.75" x14ac:dyDescent="0.2">
      <c r="A56" s="23"/>
      <c r="B56" s="149"/>
      <c r="C56" s="149"/>
      <c r="D56" s="149"/>
      <c r="E56" s="149"/>
      <c r="F56" s="149"/>
      <c r="G56" s="149"/>
      <c r="H56" s="149"/>
      <c r="I56" s="149"/>
      <c r="J56" s="149"/>
      <c r="K56" s="23"/>
      <c r="M56" s="51"/>
      <c r="N56" s="51"/>
      <c r="O56"/>
      <c r="P56" s="51"/>
      <c r="Q56" s="51"/>
      <c r="R56" s="52"/>
      <c r="S56" s="52"/>
      <c r="T56" s="48"/>
      <c r="U56" s="48"/>
      <c r="V56" s="48"/>
      <c r="W56" s="48"/>
      <c r="X56" s="48"/>
      <c r="Y56" s="48"/>
    </row>
    <row r="57" spans="1:25" s="5" customFormat="1" ht="12.75" x14ac:dyDescent="0.2">
      <c r="A57" s="23"/>
      <c r="B57" s="23"/>
      <c r="C57" s="23"/>
      <c r="D57" s="23"/>
      <c r="F57" s="121"/>
      <c r="G57" s="23"/>
      <c r="H57" s="23"/>
      <c r="I57" s="23"/>
      <c r="J57" s="23"/>
      <c r="K57" s="23"/>
      <c r="M57" s="51"/>
      <c r="N57" s="51"/>
      <c r="O57" s="51"/>
      <c r="P57" s="51"/>
      <c r="Q57" s="51"/>
      <c r="R57" s="52"/>
      <c r="S57" s="52"/>
      <c r="T57" s="48"/>
      <c r="U57" s="48"/>
      <c r="V57" s="48"/>
      <c r="W57" s="48"/>
      <c r="X57" s="48"/>
      <c r="Y57" s="48"/>
    </row>
    <row r="58" spans="1:25" s="5" customFormat="1" ht="12.75" x14ac:dyDescent="0.2">
      <c r="A58" s="23"/>
      <c r="B58" s="23"/>
      <c r="C58" s="23"/>
      <c r="D58" s="23"/>
      <c r="E58" s="23"/>
      <c r="F58" s="23"/>
      <c r="G58" s="23"/>
      <c r="H58" s="23"/>
      <c r="I58" s="23"/>
      <c r="J58" s="23"/>
      <c r="K58" s="23"/>
      <c r="M58" s="51"/>
      <c r="N58" s="51"/>
      <c r="O58" s="51"/>
      <c r="P58" s="51"/>
      <c r="Q58" s="51"/>
      <c r="R58" s="52"/>
      <c r="S58" s="52"/>
      <c r="T58" s="48"/>
      <c r="U58" s="48"/>
      <c r="V58" s="48"/>
      <c r="W58" s="48"/>
      <c r="X58" s="48"/>
      <c r="Y58" s="48"/>
    </row>
    <row r="59" spans="1:25" s="5" customFormat="1" ht="12.75" x14ac:dyDescent="0.2">
      <c r="K59" s="23"/>
      <c r="M59" s="51"/>
      <c r="N59" s="51"/>
      <c r="O59" s="123"/>
      <c r="P59" s="51"/>
      <c r="Q59" s="51"/>
      <c r="R59" s="52"/>
      <c r="S59" s="52"/>
      <c r="T59" s="48"/>
      <c r="U59" s="48"/>
      <c r="V59" s="48"/>
      <c r="W59" s="48"/>
      <c r="X59" s="48"/>
      <c r="Y59" s="48"/>
    </row>
    <row r="60" spans="1:25" s="5" customFormat="1" ht="12.75" x14ac:dyDescent="0.2">
      <c r="A60" s="23"/>
      <c r="B60" s="23" t="s">
        <v>45</v>
      </c>
      <c r="C60" s="23"/>
      <c r="D60" s="23"/>
      <c r="E60" s="23"/>
      <c r="F60" s="23"/>
      <c r="G60" s="23"/>
      <c r="H60" s="23"/>
      <c r="I60" s="23"/>
      <c r="J60" s="23"/>
      <c r="K60" s="23"/>
      <c r="M60" s="51"/>
      <c r="N60" s="51"/>
      <c r="O60" s="51"/>
      <c r="P60" s="51"/>
      <c r="Q60" s="51"/>
      <c r="R60" s="52"/>
      <c r="S60" s="52"/>
      <c r="T60" s="48"/>
      <c r="U60" s="48"/>
      <c r="V60" s="48"/>
      <c r="W60" s="48"/>
      <c r="X60" s="48"/>
      <c r="Y60" s="48"/>
    </row>
    <row r="61" spans="1:25" s="5" customFormat="1" ht="12.75" x14ac:dyDescent="0.2">
      <c r="A61" s="23"/>
      <c r="C61" s="23"/>
      <c r="D61" s="23"/>
      <c r="F61" s="122" t="s">
        <v>61</v>
      </c>
      <c r="G61" s="46"/>
      <c r="H61" s="23"/>
      <c r="I61" s="23"/>
      <c r="J61" s="23"/>
      <c r="K61" s="23"/>
      <c r="M61" s="51"/>
      <c r="N61" s="51"/>
      <c r="O61" s="51"/>
      <c r="P61" s="51"/>
      <c r="Q61" s="51"/>
      <c r="R61" s="52"/>
      <c r="S61" s="52"/>
      <c r="T61" s="48"/>
      <c r="U61" s="48"/>
      <c r="V61" s="48"/>
      <c r="W61" s="48"/>
      <c r="X61" s="48"/>
      <c r="Y61" s="48"/>
    </row>
    <row r="62" spans="1:25" s="5" customFormat="1" ht="12.75" x14ac:dyDescent="0.2">
      <c r="A62" s="23"/>
      <c r="B62" s="23"/>
      <c r="C62" s="23"/>
      <c r="D62" s="23"/>
      <c r="E62" s="23"/>
      <c r="F62" s="23"/>
      <c r="G62" s="23"/>
      <c r="H62" s="23"/>
      <c r="I62" s="23"/>
      <c r="J62" s="23"/>
      <c r="K62" s="23"/>
      <c r="M62" s="51"/>
      <c r="N62" s="51"/>
      <c r="O62" s="51"/>
      <c r="P62" s="51"/>
      <c r="Q62" s="51"/>
      <c r="R62" s="52"/>
      <c r="S62" s="52"/>
      <c r="T62" s="48"/>
      <c r="U62" s="48"/>
      <c r="V62" s="48"/>
      <c r="W62" s="48"/>
      <c r="X62" s="48"/>
      <c r="Y62" s="4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K7592"/>
  <sheetViews>
    <sheetView tabSelected="1" view="pageBreakPreview" zoomScaleNormal="100" zoomScaleSheetLayoutView="100" workbookViewId="0">
      <selection activeCell="K17" sqref="K17"/>
    </sheetView>
  </sheetViews>
  <sheetFormatPr defaultColWidth="9.140625" defaultRowHeight="15.75" x14ac:dyDescent="0.25"/>
  <cols>
    <col min="1" max="1" width="9.140625" style="25"/>
    <col min="2" max="2" width="9.28515625" style="25" bestFit="1" customWidth="1"/>
    <col min="3" max="3" width="9.140625" style="25" customWidth="1"/>
    <col min="4" max="11" width="9.140625" style="25"/>
    <col min="12" max="12" width="5.42578125" style="26" customWidth="1"/>
    <col min="13" max="20" width="4.140625" style="27" customWidth="1"/>
    <col min="21" max="16384" width="9.140625" style="25"/>
  </cols>
  <sheetData>
    <row r="1" spans="1:89"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1" t="s">
        <v>16</v>
      </c>
      <c r="T1" s="32" t="s">
        <v>17</v>
      </c>
      <c r="W1" s="7" t="s">
        <v>18</v>
      </c>
      <c r="X1" s="8">
        <f>SUM(M:M)</f>
        <v>1</v>
      </c>
    </row>
    <row r="2" spans="1:89" s="5" customFormat="1" ht="12.75" x14ac:dyDescent="0.2">
      <c r="A2" s="1"/>
      <c r="B2" s="2" t="s">
        <v>2</v>
      </c>
      <c r="C2" s="3" t="s">
        <v>10</v>
      </c>
      <c r="D2" s="1"/>
      <c r="E2" s="1"/>
      <c r="F2" s="2" t="s">
        <v>5</v>
      </c>
      <c r="G2" s="3" t="s">
        <v>70</v>
      </c>
      <c r="H2" s="1"/>
      <c r="I2" s="1"/>
      <c r="J2" s="1"/>
      <c r="K2" s="1"/>
      <c r="M2" s="9" t="s">
        <v>19</v>
      </c>
      <c r="N2" s="9" t="s">
        <v>19</v>
      </c>
      <c r="O2" s="9" t="s">
        <v>13</v>
      </c>
      <c r="P2" s="9" t="s">
        <v>13</v>
      </c>
      <c r="Q2" s="9" t="s">
        <v>13</v>
      </c>
      <c r="R2" s="9" t="s">
        <v>19</v>
      </c>
      <c r="S2" s="33" t="s">
        <v>19</v>
      </c>
      <c r="T2" s="34"/>
      <c r="W2" s="7" t="s">
        <v>20</v>
      </c>
      <c r="X2" s="8">
        <f>SUM(N:N)</f>
        <v>0</v>
      </c>
    </row>
    <row r="3" spans="1:89" s="5" customFormat="1" ht="12.75" x14ac:dyDescent="0.2">
      <c r="A3" s="1"/>
      <c r="B3" s="2" t="s">
        <v>3</v>
      </c>
      <c r="C3" s="10" t="s">
        <v>71</v>
      </c>
      <c r="D3" s="1"/>
      <c r="E3" s="1"/>
      <c r="F3" s="2" t="s">
        <v>4</v>
      </c>
      <c r="G3" s="3" t="s">
        <v>21</v>
      </c>
      <c r="H3" s="1"/>
      <c r="I3" s="1"/>
      <c r="J3" s="1"/>
      <c r="K3" s="1"/>
      <c r="M3" s="9"/>
      <c r="N3" s="9"/>
      <c r="O3" s="9"/>
      <c r="P3" s="9"/>
      <c r="Q3" s="9"/>
      <c r="R3" s="9"/>
      <c r="S3" s="33"/>
      <c r="T3" s="34"/>
      <c r="W3" s="7" t="s">
        <v>22</v>
      </c>
      <c r="X3" s="8">
        <f>SUM(O:O)</f>
        <v>0</v>
      </c>
    </row>
    <row r="4" spans="1:89" s="5" customFormat="1" ht="12.75" x14ac:dyDescent="0.2">
      <c r="A4" s="1"/>
      <c r="B4" s="2" t="s">
        <v>23</v>
      </c>
      <c r="C4" s="4"/>
      <c r="D4" s="1"/>
      <c r="E4" s="1"/>
      <c r="F4" s="2" t="s">
        <v>24</v>
      </c>
      <c r="G4" s="3" t="s">
        <v>72</v>
      </c>
      <c r="H4" s="1"/>
      <c r="I4" s="1"/>
      <c r="J4" s="1"/>
      <c r="K4" s="1"/>
      <c r="M4" s="9"/>
      <c r="N4" s="9"/>
      <c r="O4" s="9"/>
      <c r="P4" s="9"/>
      <c r="Q4" s="11"/>
      <c r="R4" s="12"/>
      <c r="S4" s="35"/>
      <c r="T4" s="34"/>
      <c r="W4" s="7" t="s">
        <v>22</v>
      </c>
      <c r="X4" s="8">
        <f>SUM(P:P)</f>
        <v>0</v>
      </c>
    </row>
    <row r="5" spans="1:89" s="5" customFormat="1" ht="12.75" x14ac:dyDescent="0.2">
      <c r="A5" s="1"/>
      <c r="B5" s="2" t="s">
        <v>26</v>
      </c>
      <c r="C5" s="4" t="s">
        <v>33</v>
      </c>
      <c r="D5" s="1"/>
      <c r="E5" s="2"/>
      <c r="F5" s="1"/>
      <c r="G5" s="1"/>
      <c r="H5" s="1"/>
      <c r="I5" s="1"/>
      <c r="J5" s="1"/>
      <c r="K5" s="1"/>
      <c r="M5" s="9"/>
      <c r="N5" s="9"/>
      <c r="O5" s="9"/>
      <c r="P5" s="9"/>
      <c r="Q5" s="11"/>
      <c r="R5" s="12"/>
      <c r="S5" s="35"/>
      <c r="T5" s="34"/>
      <c r="W5" s="7" t="s">
        <v>22</v>
      </c>
      <c r="X5" s="8">
        <f>SUM(Q:Q)</f>
        <v>0</v>
      </c>
    </row>
    <row r="6" spans="1:89" s="5" customFormat="1" ht="12.75" x14ac:dyDescent="0.2">
      <c r="A6" s="1"/>
      <c r="B6" s="1" t="s">
        <v>7</v>
      </c>
      <c r="C6" s="13"/>
      <c r="D6" s="1"/>
      <c r="E6" s="1"/>
      <c r="F6" s="1"/>
      <c r="G6" s="1"/>
      <c r="H6" s="1"/>
      <c r="I6" s="1"/>
      <c r="J6" s="1"/>
      <c r="K6" s="1"/>
      <c r="M6" s="9"/>
      <c r="N6" s="9"/>
      <c r="O6" s="9"/>
      <c r="P6" s="9"/>
      <c r="Q6" s="11"/>
      <c r="R6" s="12"/>
      <c r="S6" s="35"/>
      <c r="T6" s="34"/>
      <c r="W6" s="7" t="s">
        <v>27</v>
      </c>
      <c r="X6" s="8">
        <f>SUM(R:R)</f>
        <v>0</v>
      </c>
    </row>
    <row r="7" spans="1:89" s="5" customFormat="1" ht="12.75" x14ac:dyDescent="0.2">
      <c r="A7" s="1"/>
      <c r="B7" s="1"/>
      <c r="C7" s="1"/>
      <c r="D7" s="1"/>
      <c r="E7" s="1"/>
      <c r="F7" s="1"/>
      <c r="G7" s="1"/>
      <c r="H7" s="1"/>
      <c r="I7" s="1"/>
      <c r="J7" s="1"/>
      <c r="K7" s="1"/>
      <c r="M7" s="9"/>
      <c r="N7" s="9"/>
      <c r="O7" s="9"/>
      <c r="P7" s="9"/>
      <c r="Q7" s="11"/>
      <c r="R7" s="12"/>
      <c r="S7" s="35"/>
      <c r="T7" s="34"/>
      <c r="W7" s="7" t="s">
        <v>28</v>
      </c>
      <c r="X7" s="8">
        <f>SUM(S:S)</f>
        <v>0</v>
      </c>
    </row>
    <row r="8" spans="1:89" s="5" customFormat="1" ht="12.75" x14ac:dyDescent="0.2">
      <c r="A8" s="14"/>
      <c r="E8" s="7" t="s">
        <v>1</v>
      </c>
      <c r="F8" s="8" t="str">
        <f>$C$1</f>
        <v>R. Abbott</v>
      </c>
      <c r="H8" s="15"/>
      <c r="I8" s="7" t="s">
        <v>8</v>
      </c>
      <c r="J8" s="16" t="str">
        <f>$G$2</f>
        <v>AA-SM-014-005</v>
      </c>
      <c r="K8" s="17"/>
      <c r="L8" s="18"/>
      <c r="M8" s="9"/>
      <c r="N8" s="9"/>
      <c r="O8" s="9"/>
      <c r="P8" s="9"/>
      <c r="Q8" s="11"/>
      <c r="R8" s="12"/>
      <c r="S8" s="35"/>
      <c r="T8" s="34"/>
    </row>
    <row r="9" spans="1:89" s="5" customFormat="1" ht="12.75" x14ac:dyDescent="0.2">
      <c r="E9" s="7" t="s">
        <v>2</v>
      </c>
      <c r="F9" s="15" t="str">
        <f>$C$2</f>
        <v xml:space="preserve"> </v>
      </c>
      <c r="H9" s="15"/>
      <c r="I9" s="7" t="s">
        <v>9</v>
      </c>
      <c r="J9" s="17" t="str">
        <f>$G$3</f>
        <v>IR</v>
      </c>
      <c r="K9" s="17"/>
      <c r="L9" s="18"/>
      <c r="M9" s="9">
        <v>1</v>
      </c>
      <c r="N9" s="9"/>
      <c r="O9" s="9"/>
      <c r="P9" s="9"/>
      <c r="Q9" s="11"/>
      <c r="R9" s="12"/>
      <c r="S9" s="35"/>
      <c r="T9" s="34"/>
    </row>
    <row r="10" spans="1:89" s="5" customFormat="1" ht="12.75" x14ac:dyDescent="0.2">
      <c r="E10" s="7" t="s">
        <v>3</v>
      </c>
      <c r="F10" s="15" t="str">
        <f>$C$3</f>
        <v>4/17/2018</v>
      </c>
      <c r="H10" s="15"/>
      <c r="I10" s="7" t="s">
        <v>6</v>
      </c>
      <c r="J10" s="8" t="str">
        <f>L10&amp;" of "&amp;$G$1</f>
        <v>1 of 1</v>
      </c>
      <c r="K10" s="15"/>
      <c r="L10" s="18">
        <f>SUM($M$1:M9)</f>
        <v>1</v>
      </c>
      <c r="M10" s="9"/>
      <c r="N10" s="9"/>
      <c r="O10" s="9"/>
      <c r="P10" s="9"/>
      <c r="Q10" s="11"/>
      <c r="R10" s="12"/>
      <c r="S10" s="35"/>
      <c r="T10" s="34"/>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row>
    <row r="11" spans="1:89" s="5" customFormat="1" ht="12.75" x14ac:dyDescent="0.2">
      <c r="A11" s="26"/>
      <c r="B11" s="26"/>
      <c r="C11" s="26"/>
      <c r="D11" s="26"/>
      <c r="E11" s="7" t="s">
        <v>29</v>
      </c>
      <c r="F11" s="15" t="str">
        <f>$C$5</f>
        <v>STANDARD SPREADSHEET METHOD</v>
      </c>
      <c r="I11" s="19"/>
      <c r="J11" s="8"/>
      <c r="M11" s="9"/>
      <c r="N11" s="9"/>
      <c r="O11" s="9"/>
      <c r="P11" s="9"/>
      <c r="Q11" s="9"/>
      <c r="R11" s="9"/>
      <c r="S11" s="33"/>
      <c r="T11" s="34"/>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92"/>
      <c r="BA11" s="87"/>
      <c r="BB11" s="87"/>
      <c r="BC11" s="87"/>
      <c r="BD11" s="87"/>
      <c r="BE11" s="87"/>
      <c r="BF11" s="87"/>
      <c r="BG11" s="87"/>
      <c r="BH11" s="87"/>
      <c r="BI11" s="87"/>
      <c r="BJ11" s="87"/>
      <c r="BK11" s="87"/>
      <c r="BL11" s="87"/>
      <c r="BM11" s="87"/>
      <c r="BN11" s="87"/>
      <c r="BO11" s="87"/>
      <c r="BP11" s="87"/>
      <c r="BQ11" s="30"/>
      <c r="BR11" s="48"/>
      <c r="BS11" s="48"/>
      <c r="BT11" s="48"/>
      <c r="BU11" s="48"/>
      <c r="BV11" s="48"/>
      <c r="BW11" s="48"/>
      <c r="BX11" s="48"/>
      <c r="BY11" s="48"/>
      <c r="BZ11" s="48"/>
      <c r="CA11" s="48"/>
      <c r="CB11" s="48"/>
      <c r="CC11" s="48"/>
      <c r="CD11" s="48"/>
      <c r="CE11" s="48"/>
      <c r="CF11" s="48"/>
      <c r="CG11" s="48"/>
      <c r="CH11" s="48"/>
      <c r="CI11" s="48"/>
      <c r="CJ11" s="48"/>
      <c r="CK11" s="48"/>
    </row>
    <row r="12" spans="1:89" s="28" customFormat="1" x14ac:dyDescent="0.25">
      <c r="A12" s="56"/>
      <c r="B12" s="21" t="str">
        <f>$G$4</f>
        <v>BUCKLING OF CYLINDERS UNDER BENDING AND INTERNAL PRESSURE</v>
      </c>
      <c r="C12" s="57"/>
      <c r="D12" s="57"/>
      <c r="E12" s="58"/>
      <c r="F12" s="57"/>
      <c r="G12" s="57"/>
      <c r="H12" s="57"/>
      <c r="I12" s="57"/>
      <c r="J12" s="57"/>
      <c r="K12" s="57"/>
      <c r="L12" s="30"/>
      <c r="M12" s="36"/>
      <c r="N12" s="37"/>
      <c r="O12" s="37"/>
      <c r="P12" s="37"/>
      <c r="Q12" s="37"/>
      <c r="R12" s="36"/>
      <c r="S12" s="36"/>
      <c r="T12" s="36"/>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78"/>
      <c r="BA12" s="78"/>
      <c r="BB12" s="78"/>
      <c r="BC12" s="78"/>
      <c r="BD12" s="78"/>
      <c r="BE12" s="78"/>
      <c r="BF12" s="78"/>
      <c r="BG12" s="78"/>
      <c r="BH12" s="78"/>
      <c r="BI12" s="78"/>
      <c r="BJ12" s="78"/>
      <c r="BK12" s="78"/>
      <c r="BL12" s="78"/>
      <c r="BM12" s="78"/>
      <c r="BN12" s="78"/>
      <c r="BO12" s="87"/>
      <c r="BP12" s="87"/>
      <c r="BQ12" s="30"/>
      <c r="BR12" s="30"/>
      <c r="BS12" s="30"/>
      <c r="BT12" s="30"/>
      <c r="BU12" s="30"/>
      <c r="BV12" s="30"/>
      <c r="BW12" s="30"/>
      <c r="BX12" s="30"/>
      <c r="BY12" s="30"/>
      <c r="BZ12" s="30"/>
      <c r="CA12" s="30"/>
      <c r="CB12" s="30"/>
      <c r="CC12" s="30"/>
      <c r="CD12" s="30"/>
      <c r="CE12" s="30"/>
      <c r="CF12" s="30"/>
      <c r="CG12" s="30"/>
      <c r="CH12" s="30"/>
      <c r="CI12" s="30"/>
      <c r="CJ12" s="30"/>
      <c r="CK12" s="30"/>
    </row>
    <row r="13" spans="1:89" s="26" customFormat="1" ht="12.75" x14ac:dyDescent="0.2">
      <c r="A13" s="143"/>
      <c r="B13" s="151" t="s">
        <v>65</v>
      </c>
      <c r="C13" s="151"/>
      <c r="D13" s="151"/>
      <c r="E13" s="59" t="s">
        <v>68</v>
      </c>
      <c r="F13" s="59"/>
      <c r="G13" s="59"/>
      <c r="H13" s="59"/>
      <c r="I13" s="59"/>
      <c r="J13" s="59"/>
      <c r="K13" s="59"/>
      <c r="L13" s="29"/>
      <c r="M13" s="27"/>
      <c r="N13" s="27"/>
      <c r="O13" s="27"/>
      <c r="P13" s="27"/>
      <c r="Q13" s="27"/>
      <c r="R13" s="27"/>
      <c r="S13" s="27"/>
      <c r="T13" s="27"/>
      <c r="U13" s="63"/>
      <c r="V13" s="63"/>
      <c r="W13" s="63"/>
      <c r="X13" s="63"/>
      <c r="Y13" s="63"/>
      <c r="Z13" s="63"/>
      <c r="AA13" s="63"/>
      <c r="AB13" s="63"/>
      <c r="AC13" s="63"/>
      <c r="AD13" s="63"/>
      <c r="AE13" s="63"/>
      <c r="AF13" s="63"/>
      <c r="AG13" s="63"/>
      <c r="AH13" s="63"/>
      <c r="AI13" s="63"/>
      <c r="AJ13" s="63"/>
      <c r="AK13" s="63"/>
      <c r="AL13" s="63"/>
      <c r="AM13" s="63"/>
      <c r="AN13" s="92"/>
      <c r="AO13" s="87"/>
      <c r="AP13" s="87"/>
      <c r="AQ13" s="87"/>
      <c r="AR13" s="87"/>
      <c r="AS13" s="87"/>
      <c r="AT13" s="87"/>
      <c r="AU13" s="87"/>
      <c r="AV13" s="87"/>
      <c r="AW13" s="87"/>
      <c r="AX13" s="87"/>
      <c r="AY13" s="30"/>
      <c r="AZ13" s="78"/>
      <c r="BA13" s="93"/>
      <c r="BB13" s="93"/>
      <c r="BC13" s="93"/>
      <c r="BD13" s="94"/>
      <c r="BE13" s="94"/>
      <c r="BF13" s="94"/>
      <c r="BG13" s="93"/>
      <c r="BH13" s="93"/>
      <c r="BI13" s="94"/>
      <c r="BJ13" s="94"/>
      <c r="BK13" s="86"/>
      <c r="BL13" s="86"/>
      <c r="BM13" s="86"/>
      <c r="BN13" s="30"/>
      <c r="BO13" s="86"/>
      <c r="BP13" s="86"/>
      <c r="BQ13" s="30"/>
      <c r="BR13" s="63"/>
      <c r="BS13" s="63"/>
      <c r="BT13" s="63"/>
      <c r="BU13" s="63"/>
      <c r="BV13" s="63"/>
      <c r="BW13" s="63"/>
      <c r="BX13" s="63"/>
      <c r="BY13" s="63"/>
      <c r="BZ13" s="63"/>
      <c r="CA13" s="63"/>
      <c r="CB13" s="63"/>
      <c r="CC13" s="63"/>
      <c r="CD13" s="63"/>
      <c r="CE13" s="63"/>
      <c r="CF13" s="63"/>
      <c r="CG13" s="63"/>
      <c r="CH13" s="63"/>
      <c r="CI13" s="63"/>
      <c r="CJ13" s="63"/>
      <c r="CK13" s="63"/>
    </row>
    <row r="14" spans="1:89" s="26" customFormat="1" ht="12.75" x14ac:dyDescent="0.2">
      <c r="A14" s="59"/>
      <c r="B14" s="60"/>
      <c r="C14" s="59"/>
      <c r="D14" s="61"/>
      <c r="E14" s="59"/>
      <c r="K14" s="59"/>
      <c r="M14" s="27"/>
      <c r="N14" s="27"/>
      <c r="O14" s="27"/>
      <c r="P14" s="27"/>
      <c r="Q14" s="27"/>
      <c r="R14" s="27"/>
      <c r="S14" s="27"/>
      <c r="T14" s="27"/>
      <c r="U14" s="63"/>
      <c r="V14" s="63"/>
      <c r="W14" s="63"/>
      <c r="X14" s="63"/>
      <c r="Y14" s="63"/>
      <c r="Z14" s="63"/>
      <c r="AA14" s="63"/>
      <c r="AB14" s="63"/>
      <c r="AC14" s="63"/>
      <c r="AD14" s="63"/>
      <c r="AE14" s="63"/>
      <c r="AF14" s="63"/>
      <c r="AG14" s="63"/>
      <c r="AH14" s="63"/>
      <c r="AI14" s="63"/>
      <c r="AJ14" s="63"/>
      <c r="AK14" s="63"/>
      <c r="AL14" s="63"/>
      <c r="AM14" s="63"/>
      <c r="AN14" s="78"/>
      <c r="AO14" s="78"/>
      <c r="AP14" s="78"/>
      <c r="AQ14" s="78"/>
      <c r="AR14" s="87"/>
      <c r="AS14" s="87"/>
      <c r="AT14" s="87"/>
      <c r="AU14" s="87"/>
      <c r="AV14" s="87"/>
      <c r="AW14" s="87"/>
      <c r="AX14" s="87"/>
      <c r="AY14" s="30"/>
      <c r="AZ14" s="71"/>
      <c r="BA14" s="95"/>
      <c r="BB14" s="95"/>
      <c r="BC14" s="95"/>
      <c r="BD14" s="94"/>
      <c r="BE14" s="94"/>
      <c r="BF14" s="94"/>
      <c r="BG14" s="95"/>
      <c r="BH14" s="95"/>
      <c r="BI14" s="94"/>
      <c r="BJ14" s="94"/>
      <c r="BK14" s="94"/>
      <c r="BL14" s="86"/>
      <c r="BM14" s="95"/>
      <c r="BN14" s="30"/>
      <c r="BO14" s="86"/>
      <c r="BP14" s="86"/>
      <c r="BQ14" s="30"/>
      <c r="BR14" s="63"/>
      <c r="BS14" s="63"/>
      <c r="BT14" s="63"/>
      <c r="BU14" s="63"/>
      <c r="BV14" s="63"/>
      <c r="BW14" s="63"/>
      <c r="BX14" s="63"/>
      <c r="BY14" s="63"/>
      <c r="BZ14" s="63"/>
      <c r="CA14" s="63"/>
      <c r="CB14" s="63"/>
      <c r="CC14" s="63"/>
      <c r="CD14" s="63"/>
      <c r="CE14" s="63"/>
      <c r="CF14" s="63"/>
      <c r="CG14" s="63"/>
      <c r="CH14" s="63"/>
      <c r="CI14" s="63"/>
      <c r="CJ14" s="63"/>
      <c r="CK14" s="63"/>
    </row>
    <row r="15" spans="1:89" s="26" customFormat="1" ht="12.75" x14ac:dyDescent="0.2">
      <c r="A15" s="59"/>
      <c r="B15" s="61" t="s">
        <v>50</v>
      </c>
      <c r="C15" s="119">
        <v>8</v>
      </c>
      <c r="D15" s="59" t="s">
        <v>47</v>
      </c>
      <c r="E15" s="59" t="s">
        <v>51</v>
      </c>
      <c r="F15" s="59"/>
      <c r="I15" s="28"/>
      <c r="M15" s="27"/>
      <c r="N15" s="27"/>
      <c r="O15" s="27"/>
      <c r="P15" s="27"/>
      <c r="Q15" s="27"/>
      <c r="R15" s="27"/>
      <c r="S15" s="27"/>
      <c r="T15" s="27"/>
      <c r="U15" s="63"/>
      <c r="V15" s="96"/>
      <c r="W15" s="96"/>
      <c r="X15" s="63"/>
      <c r="Y15" s="48"/>
      <c r="Z15" s="48"/>
      <c r="AA15" s="48"/>
      <c r="AB15" s="48"/>
      <c r="AC15" s="49"/>
      <c r="AD15" s="48"/>
      <c r="AE15" s="48"/>
      <c r="AF15" s="48"/>
      <c r="AG15" s="48"/>
      <c r="AH15" s="48"/>
      <c r="AI15" s="48"/>
      <c r="AJ15" s="63"/>
      <c r="AK15" s="63"/>
      <c r="AL15" s="63"/>
      <c r="AM15" s="63"/>
      <c r="AN15" s="78"/>
      <c r="AO15" s="78"/>
      <c r="AP15" s="86"/>
      <c r="AQ15" s="86"/>
      <c r="AR15" s="86"/>
      <c r="AS15" s="86"/>
      <c r="AT15" s="86"/>
      <c r="AU15" s="86"/>
      <c r="AV15" s="86"/>
      <c r="AW15" s="86"/>
      <c r="AX15" s="86"/>
      <c r="AY15" s="30"/>
      <c r="AZ15" s="78"/>
      <c r="BA15" s="93"/>
      <c r="BB15" s="93"/>
      <c r="BC15" s="93"/>
      <c r="BD15" s="94"/>
      <c r="BE15" s="94"/>
      <c r="BF15" s="94"/>
      <c r="BG15" s="93"/>
      <c r="BH15" s="93"/>
      <c r="BI15" s="94"/>
      <c r="BJ15" s="94"/>
      <c r="BK15" s="86"/>
      <c r="BL15" s="86"/>
      <c r="BM15" s="86"/>
      <c r="BN15" s="30"/>
      <c r="BO15" s="86"/>
      <c r="BP15" s="86"/>
      <c r="BQ15" s="30"/>
      <c r="BR15" s="63"/>
      <c r="BS15" s="63"/>
      <c r="BT15" s="63"/>
      <c r="BU15" s="63"/>
      <c r="BV15" s="63"/>
      <c r="BW15" s="63"/>
      <c r="BX15" s="63"/>
      <c r="BY15" s="63"/>
      <c r="BZ15" s="63"/>
      <c r="CA15" s="63"/>
      <c r="CB15" s="63"/>
      <c r="CC15" s="63"/>
      <c r="CD15" s="63"/>
      <c r="CE15" s="63"/>
      <c r="CF15" s="63"/>
      <c r="CG15" s="63"/>
      <c r="CH15" s="63"/>
      <c r="CI15" s="63"/>
      <c r="CJ15" s="63"/>
      <c r="CK15" s="63"/>
    </row>
    <row r="16" spans="1:89" s="28" customFormat="1" ht="12.75" x14ac:dyDescent="0.2">
      <c r="B16" s="61" t="s">
        <v>46</v>
      </c>
      <c r="C16" s="81">
        <v>0.01</v>
      </c>
      <c r="D16" s="59" t="s">
        <v>47</v>
      </c>
      <c r="E16" s="59" t="s">
        <v>52</v>
      </c>
      <c r="F16" s="26"/>
      <c r="I16" s="115"/>
      <c r="J16" s="73"/>
      <c r="M16" s="36"/>
      <c r="N16" s="36"/>
      <c r="O16" s="36"/>
      <c r="P16" s="36"/>
      <c r="Q16" s="38"/>
      <c r="R16" s="27"/>
      <c r="S16" s="27"/>
      <c r="T16" s="27"/>
      <c r="U16" s="30"/>
      <c r="V16" s="30"/>
      <c r="W16" s="30">
        <f>C15*2*PI()*C16</f>
        <v>0.50265482457436694</v>
      </c>
      <c r="X16" s="30"/>
      <c r="Y16" s="30"/>
      <c r="Z16" s="30"/>
      <c r="AA16" s="30"/>
      <c r="AB16" s="30"/>
      <c r="AC16" s="30"/>
      <c r="AD16" s="30"/>
      <c r="AE16" s="30"/>
      <c r="AF16" s="30"/>
      <c r="AG16" s="30"/>
      <c r="AH16" s="30"/>
      <c r="AI16" s="30"/>
      <c r="AJ16" s="30"/>
      <c r="AK16" s="30"/>
      <c r="AL16" s="30"/>
      <c r="AM16" s="30"/>
      <c r="AN16" s="71"/>
      <c r="AO16" s="71"/>
      <c r="AP16" s="86"/>
      <c r="AQ16" s="86"/>
      <c r="AR16" s="86"/>
      <c r="AS16" s="86"/>
      <c r="AT16" s="86"/>
      <c r="AU16" s="86"/>
      <c r="AV16" s="86"/>
      <c r="AW16" s="86"/>
      <c r="AX16" s="86"/>
      <c r="AY16" s="30"/>
      <c r="AZ16" s="78"/>
      <c r="BA16" s="93"/>
      <c r="BB16" s="93"/>
      <c r="BC16" s="93"/>
      <c r="BD16" s="94"/>
      <c r="BE16" s="94"/>
      <c r="BF16" s="94"/>
      <c r="BG16" s="93"/>
      <c r="BH16" s="94"/>
      <c r="BI16" s="94"/>
      <c r="BJ16" s="94"/>
      <c r="BK16" s="86"/>
      <c r="BL16" s="86"/>
      <c r="BM16" s="86"/>
      <c r="BN16" s="30"/>
      <c r="BO16" s="86"/>
      <c r="BP16" s="86"/>
      <c r="BQ16" s="30"/>
      <c r="BR16" s="30"/>
      <c r="BS16" s="30"/>
      <c r="BT16" s="30"/>
      <c r="BU16" s="30"/>
      <c r="BV16" s="30"/>
      <c r="BW16" s="30"/>
      <c r="BX16" s="30"/>
      <c r="BY16" s="30"/>
      <c r="BZ16" s="30"/>
      <c r="CA16" s="30"/>
      <c r="CB16" s="30"/>
      <c r="CC16" s="30"/>
      <c r="CD16" s="30"/>
      <c r="CE16" s="30"/>
      <c r="CF16" s="30"/>
      <c r="CG16" s="30"/>
      <c r="CH16" s="30"/>
      <c r="CI16" s="30"/>
      <c r="CJ16" s="30"/>
      <c r="CK16" s="30"/>
    </row>
    <row r="17" spans="1:89" s="28" customFormat="1" ht="12.75" x14ac:dyDescent="0.2">
      <c r="B17" s="64" t="s">
        <v>69</v>
      </c>
      <c r="C17" s="104">
        <v>5</v>
      </c>
      <c r="D17" s="66" t="s">
        <v>49</v>
      </c>
      <c r="E17" s="66" t="s">
        <v>66</v>
      </c>
      <c r="F17" s="67"/>
      <c r="I17" s="115"/>
      <c r="J17" s="113"/>
      <c r="M17" s="36"/>
      <c r="N17" s="36"/>
      <c r="O17" s="36"/>
      <c r="P17" s="36"/>
      <c r="Q17" s="38"/>
      <c r="R17" s="27"/>
      <c r="S17" s="27"/>
      <c r="T17" s="27"/>
      <c r="U17" s="30"/>
      <c r="V17" s="84"/>
      <c r="W17" s="106"/>
      <c r="Y17" s="30"/>
      <c r="Z17" s="30"/>
      <c r="AA17" s="30"/>
      <c r="AB17" s="30"/>
      <c r="AC17" s="30"/>
      <c r="AD17" s="30"/>
      <c r="AE17" s="30"/>
      <c r="AF17" s="30"/>
      <c r="AG17" s="30"/>
      <c r="AH17" s="30"/>
      <c r="AI17" s="30"/>
      <c r="AJ17" s="30"/>
      <c r="AK17" s="30"/>
      <c r="AL17" s="30"/>
      <c r="AM17" s="30"/>
      <c r="AN17" s="78"/>
      <c r="AO17" s="78"/>
      <c r="AP17" s="86"/>
      <c r="AQ17" s="86"/>
      <c r="AR17" s="86"/>
      <c r="AS17" s="86"/>
      <c r="AT17" s="86"/>
      <c r="AU17" s="86"/>
      <c r="AV17" s="86"/>
      <c r="AW17" s="86"/>
      <c r="AX17" s="86"/>
      <c r="AY17" s="30"/>
      <c r="AZ17" s="78"/>
      <c r="BA17" s="93"/>
      <c r="BB17" s="93"/>
      <c r="BC17" s="93"/>
      <c r="BD17" s="94"/>
      <c r="BE17" s="94"/>
      <c r="BF17" s="94"/>
      <c r="BG17" s="93"/>
      <c r="BH17" s="94"/>
      <c r="BI17" s="94"/>
      <c r="BJ17" s="94"/>
      <c r="BK17" s="86"/>
      <c r="BL17" s="86"/>
      <c r="BM17" s="86"/>
      <c r="BN17" s="30"/>
      <c r="BO17" s="86"/>
      <c r="BP17" s="86"/>
      <c r="BQ17" s="30"/>
      <c r="BR17" s="30"/>
      <c r="BS17" s="30"/>
      <c r="BT17" s="30"/>
      <c r="BU17" s="30"/>
      <c r="BV17" s="30"/>
      <c r="BW17" s="30"/>
      <c r="BX17" s="30"/>
      <c r="BY17" s="30"/>
      <c r="BZ17" s="30"/>
      <c r="CA17" s="30"/>
      <c r="CB17" s="30"/>
      <c r="CC17" s="30"/>
      <c r="CD17" s="30"/>
      <c r="CE17" s="30"/>
      <c r="CF17" s="30"/>
      <c r="CG17" s="30"/>
      <c r="CH17" s="30"/>
      <c r="CI17" s="30"/>
      <c r="CJ17" s="30"/>
      <c r="CK17" s="30"/>
    </row>
    <row r="18" spans="1:89" s="28" customFormat="1" ht="12.75" x14ac:dyDescent="0.2">
      <c r="A18" s="69"/>
      <c r="B18" s="64" t="s">
        <v>54</v>
      </c>
      <c r="C18" s="105">
        <v>72000000</v>
      </c>
      <c r="D18" s="66" t="s">
        <v>49</v>
      </c>
      <c r="E18" s="66" t="s">
        <v>53</v>
      </c>
      <c r="I18" s="115"/>
      <c r="J18" s="113"/>
      <c r="M18" s="36"/>
      <c r="N18" s="36"/>
      <c r="O18" s="36"/>
      <c r="P18" s="36"/>
      <c r="Q18" s="38"/>
      <c r="R18" s="27"/>
      <c r="S18" s="27"/>
      <c r="T18" s="27"/>
      <c r="U18" s="30"/>
      <c r="V18" s="64"/>
      <c r="W18" s="91">
        <f>+C17*PI()*C15^2</f>
        <v>1005.3096491487338</v>
      </c>
      <c r="Y18" s="30"/>
      <c r="Z18" s="30"/>
      <c r="AA18" s="30"/>
      <c r="AB18" s="30"/>
      <c r="AC18" s="30"/>
      <c r="AD18" s="30"/>
      <c r="AE18" s="30"/>
      <c r="AF18" s="30"/>
      <c r="AG18" s="30"/>
      <c r="AH18" s="30"/>
      <c r="AI18" s="30"/>
      <c r="AJ18" s="30"/>
      <c r="AK18" s="30"/>
      <c r="AL18" s="30"/>
      <c r="AM18" s="30"/>
      <c r="AN18" s="78"/>
      <c r="AO18" s="78"/>
      <c r="AP18" s="86"/>
      <c r="AQ18" s="86"/>
      <c r="AR18" s="86"/>
      <c r="AS18" s="86"/>
      <c r="AT18" s="86"/>
      <c r="AU18" s="86"/>
      <c r="AV18" s="86"/>
      <c r="AW18" s="86"/>
      <c r="AX18" s="86"/>
      <c r="AY18" s="30"/>
      <c r="AZ18" s="78"/>
      <c r="BA18" s="93"/>
      <c r="BB18" s="93"/>
      <c r="BC18" s="94"/>
      <c r="BD18" s="94"/>
      <c r="BE18" s="94"/>
      <c r="BF18" s="94"/>
      <c r="BG18" s="94"/>
      <c r="BH18" s="94"/>
      <c r="BI18" s="94"/>
      <c r="BJ18" s="94"/>
      <c r="BK18" s="86"/>
      <c r="BL18" s="86"/>
      <c r="BM18" s="86"/>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row>
    <row r="19" spans="1:89" s="28" customFormat="1" ht="12.75" x14ac:dyDescent="0.2">
      <c r="A19" s="70"/>
      <c r="B19" s="75" t="s">
        <v>55</v>
      </c>
      <c r="C19" s="76">
        <v>0.3</v>
      </c>
      <c r="D19" s="70" t="s">
        <v>49</v>
      </c>
      <c r="E19" s="88" t="s">
        <v>56</v>
      </c>
      <c r="I19" s="106"/>
      <c r="J19" s="114"/>
      <c r="M19" s="36"/>
      <c r="N19" s="36"/>
      <c r="O19" s="36"/>
      <c r="P19" s="36"/>
      <c r="Q19" s="38"/>
      <c r="R19" s="27"/>
      <c r="S19" s="27"/>
      <c r="T19" s="27"/>
      <c r="U19" s="30"/>
      <c r="V19" s="64"/>
      <c r="W19" s="107"/>
      <c r="Y19" s="87"/>
      <c r="Z19" s="87"/>
      <c r="AA19" s="87"/>
      <c r="AB19" s="87"/>
      <c r="AC19" s="87"/>
      <c r="AD19" s="87"/>
      <c r="AE19" s="87"/>
      <c r="AF19" s="87"/>
      <c r="AG19" s="87"/>
      <c r="AH19" s="87"/>
      <c r="AI19" s="30"/>
      <c r="AJ19" s="87"/>
      <c r="AK19" s="87"/>
      <c r="AL19" s="30"/>
      <c r="AM19" s="30"/>
      <c r="AN19" s="78"/>
      <c r="AO19" s="78"/>
      <c r="AP19" s="86"/>
      <c r="AQ19" s="86"/>
      <c r="AR19" s="86"/>
      <c r="AS19" s="86"/>
      <c r="AT19" s="86"/>
      <c r="AU19" s="86"/>
      <c r="AV19" s="86"/>
      <c r="AW19" s="86"/>
      <c r="AX19" s="86"/>
      <c r="AY19" s="30"/>
      <c r="AZ19" s="78"/>
      <c r="BA19" s="93"/>
      <c r="BB19" s="93"/>
      <c r="BC19" s="94"/>
      <c r="BD19" s="94"/>
      <c r="BE19" s="94"/>
      <c r="BF19" s="94"/>
      <c r="BG19" s="94"/>
      <c r="BH19" s="94"/>
      <c r="BI19" s="94"/>
      <c r="BJ19" s="94"/>
      <c r="BK19" s="86"/>
      <c r="BL19" s="86"/>
      <c r="BM19" s="86"/>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row>
    <row r="20" spans="1:89" s="28" customFormat="1" ht="12.75" x14ac:dyDescent="0.2">
      <c r="A20" s="70"/>
      <c r="B20" s="84" t="s">
        <v>57</v>
      </c>
      <c r="C20" s="109">
        <v>1</v>
      </c>
      <c r="E20" s="28" t="s">
        <v>58</v>
      </c>
      <c r="I20" s="84"/>
      <c r="J20" s="90"/>
      <c r="K20" s="88"/>
      <c r="M20" s="36"/>
      <c r="N20" s="36"/>
      <c r="O20" s="36"/>
      <c r="P20" s="36"/>
      <c r="Q20" s="38"/>
      <c r="R20" s="27"/>
      <c r="S20" s="27"/>
      <c r="T20" s="27"/>
      <c r="U20" s="30"/>
      <c r="V20" s="87"/>
      <c r="W20" s="87"/>
      <c r="X20" s="87"/>
      <c r="Y20" s="87"/>
      <c r="Z20" s="87"/>
      <c r="AA20" s="87"/>
      <c r="AB20" s="87"/>
      <c r="AC20" s="87"/>
      <c r="AD20" s="87"/>
      <c r="AE20" s="87"/>
      <c r="AF20" s="87"/>
      <c r="AG20" s="87"/>
      <c r="AH20" s="87"/>
      <c r="AI20" s="30"/>
      <c r="AJ20" s="87"/>
      <c r="AK20" s="87"/>
      <c r="AL20" s="30"/>
      <c r="AM20" s="30"/>
      <c r="AN20" s="78"/>
      <c r="AO20" s="78"/>
      <c r="AP20" s="86"/>
      <c r="AQ20" s="86"/>
      <c r="AR20" s="86"/>
      <c r="AS20" s="86"/>
      <c r="AT20" s="86"/>
      <c r="AU20" s="86"/>
      <c r="AV20" s="86"/>
      <c r="AW20" s="86"/>
      <c r="AX20" s="86"/>
      <c r="AY20" s="30"/>
      <c r="AZ20" s="78"/>
      <c r="BA20" s="93"/>
      <c r="BB20" s="93"/>
      <c r="BC20" s="94"/>
      <c r="BD20" s="94"/>
      <c r="BE20" s="94"/>
      <c r="BF20" s="94"/>
      <c r="BG20" s="94"/>
      <c r="BH20" s="94"/>
      <c r="BI20" s="94"/>
      <c r="BJ20" s="94"/>
      <c r="BK20" s="86"/>
      <c r="BL20" s="86"/>
      <c r="BM20" s="86"/>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row>
    <row r="21" spans="1:89" s="28" customFormat="1" ht="12.75" x14ac:dyDescent="0.2">
      <c r="H21"/>
      <c r="I21"/>
      <c r="M21" s="36"/>
      <c r="N21" s="36"/>
      <c r="O21" s="36"/>
      <c r="P21" s="36"/>
      <c r="Q21" s="38"/>
      <c r="R21" s="27"/>
      <c r="S21" s="27"/>
      <c r="T21" s="27"/>
      <c r="U21" s="30"/>
      <c r="V21" s="84"/>
      <c r="Y21" s="86"/>
      <c r="AA21" s="86"/>
      <c r="AB21" s="86"/>
      <c r="AC21" s="86"/>
      <c r="AD21" s="86"/>
      <c r="AE21" s="86"/>
      <c r="AF21" s="86"/>
      <c r="AG21" s="86"/>
      <c r="AH21" s="86"/>
      <c r="AI21" s="30"/>
      <c r="AJ21" s="86"/>
      <c r="AK21" s="86"/>
      <c r="AL21" s="30"/>
      <c r="AM21" s="30"/>
      <c r="AN21" s="78"/>
      <c r="AO21" s="78"/>
      <c r="AP21" s="86"/>
      <c r="AQ21" s="86"/>
      <c r="AR21" s="86"/>
      <c r="AS21" s="86"/>
      <c r="AT21" s="86"/>
      <c r="AU21" s="86"/>
      <c r="AV21" s="86"/>
      <c r="AW21" s="86"/>
      <c r="AX21" s="86"/>
      <c r="AY21" s="30"/>
      <c r="AZ21" s="78"/>
      <c r="BA21" s="93"/>
      <c r="BB21" s="93"/>
      <c r="BC21" s="94"/>
      <c r="BD21" s="94"/>
      <c r="BE21" s="94"/>
      <c r="BF21" s="94"/>
      <c r="BG21" s="94"/>
      <c r="BH21" s="94"/>
      <c r="BI21" s="94"/>
      <c r="BJ21" s="94"/>
      <c r="BK21" s="86"/>
      <c r="BL21" s="86"/>
      <c r="BM21" s="86"/>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row>
    <row r="22" spans="1:89" s="28" customFormat="1" ht="12.75" x14ac:dyDescent="0.2">
      <c r="A22" s="70"/>
      <c r="B22" s="84" t="s">
        <v>62</v>
      </c>
      <c r="C22" s="28" t="str">
        <f>[2]!xln(C23)</f>
        <v>8 / 0.01</v>
      </c>
      <c r="J22" s="88"/>
      <c r="K22" s="88"/>
      <c r="M22" s="36"/>
      <c r="N22" s="36"/>
      <c r="O22" s="36"/>
      <c r="P22" s="36"/>
      <c r="Q22" s="38"/>
      <c r="R22" s="27"/>
      <c r="S22" s="27"/>
      <c r="T22" s="27"/>
      <c r="U22" s="30"/>
      <c r="V22" s="64"/>
      <c r="W22" s="91"/>
      <c r="Y22" s="86"/>
      <c r="AA22" s="86"/>
      <c r="AB22" s="86"/>
      <c r="AC22" s="86"/>
      <c r="AD22" s="86"/>
      <c r="AE22" s="86"/>
      <c r="AF22" s="86"/>
      <c r="AG22" s="86"/>
      <c r="AH22" s="86"/>
      <c r="AI22" s="30"/>
      <c r="AJ22" s="86"/>
      <c r="AK22" s="86"/>
      <c r="AL22" s="30"/>
      <c r="AM22" s="30"/>
      <c r="AN22" s="78"/>
      <c r="AO22" s="78"/>
      <c r="AP22" s="86"/>
      <c r="AQ22" s="86"/>
      <c r="AR22" s="86"/>
      <c r="AS22" s="86"/>
      <c r="AT22" s="86"/>
      <c r="AU22" s="86"/>
      <c r="AV22" s="86"/>
      <c r="AW22" s="86"/>
      <c r="AX22" s="86"/>
      <c r="AY22" s="30"/>
      <c r="AZ22" s="78"/>
      <c r="BA22" s="93"/>
      <c r="BB22" s="93"/>
      <c r="BC22" s="94"/>
      <c r="BD22" s="94"/>
      <c r="BE22" s="94"/>
      <c r="BF22" s="94"/>
      <c r="BG22" s="94"/>
      <c r="BH22" s="94"/>
      <c r="BI22" s="94"/>
      <c r="BJ22" s="94"/>
      <c r="BK22" s="86"/>
      <c r="BL22" s="86"/>
      <c r="BM22" s="86"/>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row>
    <row r="23" spans="1:89" s="28" customFormat="1" ht="12.75" x14ac:dyDescent="0.2">
      <c r="B23" s="141" t="s">
        <v>48</v>
      </c>
      <c r="C23" s="138">
        <f>C15/C16</f>
        <v>800</v>
      </c>
      <c r="D23" s="139" t="str">
        <f>IF(C23&lt;1500,"r/t &lt; 1500, analysis is valid","r/t &gt; 1500, analysis is invvalid")</f>
        <v>r/t &lt; 1500, analysis is valid</v>
      </c>
      <c r="E23" s="70"/>
      <c r="F23" s="91"/>
      <c r="H23" s="91"/>
      <c r="M23" s="36"/>
      <c r="N23" s="36"/>
      <c r="O23" s="36"/>
      <c r="P23" s="36"/>
      <c r="Q23" s="38"/>
      <c r="R23" s="27"/>
      <c r="S23" s="27"/>
      <c r="T23" s="27"/>
      <c r="U23" s="30"/>
      <c r="V23" s="86"/>
      <c r="W23" s="86"/>
      <c r="X23" s="86"/>
      <c r="Y23" s="86"/>
      <c r="AA23" s="86"/>
      <c r="AB23" s="86"/>
      <c r="AC23" s="86"/>
      <c r="AD23" s="86"/>
      <c r="AE23" s="86"/>
      <c r="AF23" s="86"/>
      <c r="AG23" s="86"/>
      <c r="AH23" s="86"/>
      <c r="AI23" s="30"/>
      <c r="AJ23" s="86"/>
      <c r="AK23" s="86"/>
      <c r="AL23" s="30"/>
      <c r="AM23" s="30"/>
      <c r="AN23" s="78"/>
      <c r="AO23" s="78"/>
      <c r="AP23" s="86"/>
      <c r="AQ23" s="86"/>
      <c r="AR23" s="86"/>
      <c r="AS23" s="71"/>
      <c r="AT23" s="71"/>
      <c r="AU23" s="71"/>
      <c r="AV23" s="71"/>
      <c r="AW23" s="30"/>
      <c r="AX23" s="30"/>
      <c r="AY23" s="30"/>
      <c r="AZ23" s="78"/>
      <c r="BA23" s="93"/>
      <c r="BB23" s="93"/>
      <c r="BC23" s="94"/>
      <c r="BD23" s="94"/>
      <c r="BE23" s="94"/>
      <c r="BF23" s="95"/>
      <c r="BG23" s="95"/>
      <c r="BH23" s="94"/>
      <c r="BI23" s="94"/>
      <c r="BJ23" s="94"/>
      <c r="BK23" s="86"/>
      <c r="BL23" s="86"/>
      <c r="BM23" s="86"/>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row>
    <row r="24" spans="1:89" s="28" customFormat="1" ht="12.75" x14ac:dyDescent="0.2">
      <c r="A24" s="74"/>
      <c r="M24" s="36"/>
      <c r="N24" s="36"/>
      <c r="O24" s="36"/>
      <c r="P24" s="36"/>
      <c r="Q24" s="38"/>
      <c r="R24" s="27"/>
      <c r="S24" s="27"/>
      <c r="T24" s="27"/>
      <c r="U24" s="30"/>
      <c r="V24" s="86"/>
      <c r="W24" s="86"/>
      <c r="X24" s="86"/>
      <c r="Y24" s="86"/>
      <c r="AA24" s="86"/>
      <c r="AB24" s="86"/>
      <c r="AC24" s="86"/>
      <c r="AD24" s="86"/>
      <c r="AE24" s="86"/>
      <c r="AF24" s="86"/>
      <c r="AG24" s="86"/>
      <c r="AH24" s="86"/>
      <c r="AI24" s="30"/>
      <c r="AJ24" s="86"/>
      <c r="AK24" s="86"/>
      <c r="AL24" s="30"/>
      <c r="AM24" s="30"/>
      <c r="AN24" s="30"/>
      <c r="AO24" s="30"/>
      <c r="AP24" s="30"/>
      <c r="AQ24" s="30"/>
      <c r="AR24" s="30"/>
      <c r="AS24" s="30"/>
      <c r="AT24" s="30"/>
      <c r="AU24" s="30"/>
      <c r="AV24" s="30"/>
      <c r="AW24" s="30"/>
      <c r="AX24" s="30"/>
      <c r="AY24" s="30"/>
      <c r="AZ24" s="78"/>
      <c r="BA24" s="93"/>
      <c r="BB24" s="93"/>
      <c r="BC24" s="94"/>
      <c r="BD24" s="94"/>
      <c r="BE24" s="94"/>
      <c r="BF24" s="95"/>
      <c r="BG24" s="95"/>
      <c r="BH24" s="94"/>
      <c r="BI24" s="94"/>
      <c r="BJ24" s="94"/>
      <c r="BK24" s="86"/>
      <c r="BL24" s="86"/>
      <c r="BM24" s="86"/>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row>
    <row r="25" spans="1:89" s="28" customFormat="1" ht="12.75" x14ac:dyDescent="0.2">
      <c r="A25" s="64"/>
      <c r="M25" s="36"/>
      <c r="N25" s="36"/>
      <c r="O25" s="36"/>
      <c r="P25" s="36"/>
      <c r="Q25" s="38"/>
      <c r="R25" s="27"/>
      <c r="S25" s="27"/>
      <c r="T25" s="27"/>
      <c r="U25" s="30"/>
      <c r="W25" s="84" t="s">
        <v>62</v>
      </c>
      <c r="X25" s="134"/>
      <c r="Y25" s="84"/>
      <c r="AB25" s="86"/>
      <c r="AC25" s="86"/>
      <c r="AD25" s="86"/>
      <c r="AE25" s="86"/>
      <c r="AF25" s="86"/>
      <c r="AG25" s="86"/>
      <c r="AH25" s="86"/>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72"/>
      <c r="BL25" s="72"/>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row>
    <row r="26" spans="1:89" s="28" customFormat="1" ht="12.75" x14ac:dyDescent="0.2">
      <c r="A26" s="64"/>
      <c r="F26"/>
      <c r="M26" s="36"/>
      <c r="N26" s="36"/>
      <c r="O26" s="36"/>
      <c r="P26" s="36"/>
      <c r="Q26" s="38"/>
      <c r="R26" s="27"/>
      <c r="S26" s="27"/>
      <c r="T26" s="27"/>
      <c r="U26" s="30"/>
      <c r="W26" s="144">
        <v>0.02</v>
      </c>
      <c r="Y26" s="144">
        <v>0.03</v>
      </c>
      <c r="AA26" s="28">
        <f>MATCH(W42,W26:W40,1)</f>
        <v>2</v>
      </c>
      <c r="AB26" s="28">
        <f>INDEX(W26:W40,AA26)</f>
        <v>0.04</v>
      </c>
      <c r="AC26" s="29">
        <f>INDEX(Y26:Y40,AA26)</f>
        <v>0.05</v>
      </c>
      <c r="AD26" s="86"/>
      <c r="AE26" s="86"/>
      <c r="AF26" s="86"/>
      <c r="AG26" s="86"/>
      <c r="AH26" s="86"/>
      <c r="AI26" s="30"/>
      <c r="AJ26" s="30"/>
      <c r="AK26" s="30"/>
      <c r="AL26" s="30"/>
      <c r="AM26" s="30"/>
      <c r="AN26" s="30"/>
      <c r="AO26" s="30"/>
      <c r="AP26" s="30"/>
      <c r="AQ26" s="30"/>
      <c r="AR26" s="30"/>
      <c r="AS26" s="30"/>
      <c r="AT26" s="30"/>
      <c r="AU26" s="30"/>
      <c r="AV26" s="30"/>
      <c r="AW26" s="30"/>
      <c r="AX26" s="72"/>
      <c r="AY26" s="30"/>
      <c r="AZ26" s="78"/>
      <c r="BA26" s="30"/>
      <c r="BB26" s="30"/>
      <c r="BC26" s="30"/>
      <c r="BD26" s="30"/>
      <c r="BE26" s="97"/>
      <c r="BF26" s="97"/>
      <c r="BG26" s="30"/>
      <c r="BH26" s="30"/>
      <c r="BI26" s="30"/>
      <c r="BJ26" s="30"/>
      <c r="BK26" s="72"/>
      <c r="BL26" s="72"/>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row>
    <row r="27" spans="1:89" s="28" customFormat="1" ht="12.75" x14ac:dyDescent="0.2">
      <c r="B27" s="84" t="s">
        <v>63</v>
      </c>
      <c r="C27" s="28" t="str">
        <f>[2]!xln(C28)</f>
        <v>(1 / 16) × √[8 / 0.01]</v>
      </c>
      <c r="F27" s="84" t="s">
        <v>64</v>
      </c>
      <c r="G27" s="28" t="str">
        <f>[2]!xln(G28)</f>
        <v>1 - 0.731 × (1 - EXP[ - 1.77])</v>
      </c>
      <c r="M27" s="36"/>
      <c r="N27" s="36"/>
      <c r="O27" s="36"/>
      <c r="P27" s="36"/>
      <c r="Q27" s="38"/>
      <c r="R27" s="27"/>
      <c r="S27" s="27"/>
      <c r="T27" s="27"/>
      <c r="U27" s="30"/>
      <c r="W27" s="144">
        <v>0.04</v>
      </c>
      <c r="Y27" s="144">
        <v>0.05</v>
      </c>
      <c r="AA27" s="43"/>
      <c r="AB27" s="28">
        <f>INDEX(W26:W40,AA26+1)</f>
        <v>0.06</v>
      </c>
      <c r="AC27" s="94">
        <f>INDEX(Y26:Y40,AA26+1)</f>
        <v>6.5000000000000002E-2</v>
      </c>
      <c r="AD27" s="86"/>
      <c r="AE27" s="86"/>
      <c r="AF27" s="86"/>
      <c r="AG27" s="86"/>
      <c r="AH27" s="86"/>
      <c r="AI27" s="30"/>
      <c r="AJ27" s="30"/>
      <c r="AK27" s="30"/>
      <c r="AL27" s="30"/>
      <c r="AM27" s="30"/>
      <c r="AN27" s="78"/>
      <c r="AO27" s="30"/>
      <c r="AP27" s="30"/>
      <c r="AQ27" s="30"/>
      <c r="AR27" s="97"/>
      <c r="AS27" s="97"/>
      <c r="AT27" s="30"/>
      <c r="AU27" s="30"/>
      <c r="AV27" s="30"/>
      <c r="AW27" s="30"/>
      <c r="AX27" s="72"/>
      <c r="AY27" s="30"/>
      <c r="AZ27" s="78"/>
      <c r="BA27" s="30"/>
      <c r="BB27" s="30"/>
      <c r="BC27" s="30"/>
      <c r="BD27" s="30"/>
      <c r="BE27" s="97"/>
      <c r="BF27" s="72"/>
      <c r="BG27" s="30"/>
      <c r="BH27" s="30"/>
      <c r="BI27" s="30"/>
      <c r="BJ27" s="30"/>
      <c r="BK27" s="72"/>
      <c r="BL27" s="72"/>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row>
    <row r="28" spans="1:89" s="28" customFormat="1" ht="12.75" x14ac:dyDescent="0.2">
      <c r="A28" s="82"/>
      <c r="B28" s="84" t="s">
        <v>48</v>
      </c>
      <c r="C28" s="140">
        <f>(1/16)*SQRT(C15/C16)</f>
        <v>1.7677669529663689</v>
      </c>
      <c r="F28" s="84" t="s">
        <v>48</v>
      </c>
      <c r="G28" s="140">
        <f>1-0.731*(1-EXP(-C28))</f>
        <v>0.39379176981723052</v>
      </c>
      <c r="M28" s="36"/>
      <c r="N28" s="36"/>
      <c r="O28" s="36"/>
      <c r="P28" s="36"/>
      <c r="Q28" s="38"/>
      <c r="R28" s="27"/>
      <c r="S28" s="27"/>
      <c r="T28" s="27"/>
      <c r="U28" s="30"/>
      <c r="W28" s="144">
        <v>0.06</v>
      </c>
      <c r="Y28" s="144">
        <v>6.5000000000000002E-2</v>
      </c>
      <c r="AB28" s="30"/>
      <c r="AC28" s="30"/>
      <c r="AD28" s="30"/>
      <c r="AE28" s="30"/>
      <c r="AF28" s="72"/>
      <c r="AG28" s="72"/>
      <c r="AH28" s="30"/>
      <c r="AI28" s="30"/>
      <c r="AJ28" s="30"/>
      <c r="AK28" s="30"/>
      <c r="AL28" s="30"/>
      <c r="AM28" s="30"/>
      <c r="AN28" s="78"/>
      <c r="AO28" s="30"/>
      <c r="AP28" s="30"/>
      <c r="AQ28" s="30"/>
      <c r="AR28" s="97"/>
      <c r="AS28" s="72"/>
      <c r="AT28" s="30"/>
      <c r="AU28" s="30"/>
      <c r="AV28" s="30"/>
      <c r="AW28" s="30"/>
      <c r="AX28" s="72"/>
      <c r="AY28" s="68"/>
      <c r="AZ28" s="71"/>
      <c r="BA28" s="30"/>
      <c r="BB28" s="30"/>
      <c r="BC28" s="30"/>
      <c r="BD28" s="30"/>
      <c r="BE28" s="97"/>
      <c r="BF28" s="72"/>
      <c r="BG28" s="30"/>
      <c r="BH28" s="30"/>
      <c r="BI28" s="30"/>
      <c r="BJ28" s="30"/>
      <c r="BK28" s="72"/>
      <c r="BL28" s="72"/>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row>
    <row r="29" spans="1:89" s="28" customFormat="1" ht="12.75" x14ac:dyDescent="0.2">
      <c r="A29" s="64"/>
      <c r="M29" s="36"/>
      <c r="N29" s="36"/>
      <c r="O29" s="36"/>
      <c r="P29" s="36"/>
      <c r="Q29" s="38"/>
      <c r="R29" s="27"/>
      <c r="S29" s="27"/>
      <c r="T29" s="27"/>
      <c r="U29" s="30"/>
      <c r="W29" s="144">
        <v>0.08</v>
      </c>
      <c r="Y29" s="144">
        <v>0.08</v>
      </c>
      <c r="AB29" s="30"/>
      <c r="AC29" s="30"/>
      <c r="AD29" s="30"/>
      <c r="AE29" s="30"/>
      <c r="AF29" s="72"/>
      <c r="AG29" s="72"/>
      <c r="AH29" s="30"/>
      <c r="AI29" s="30"/>
      <c r="AJ29" s="30"/>
      <c r="AK29" s="30"/>
      <c r="AL29" s="30"/>
      <c r="AM29" s="30"/>
      <c r="AN29" s="71"/>
      <c r="AO29" s="30"/>
      <c r="AP29" s="30"/>
      <c r="AQ29" s="30"/>
      <c r="AR29" s="97"/>
      <c r="AS29" s="72"/>
      <c r="AT29" s="30"/>
      <c r="AU29" s="30"/>
      <c r="AV29" s="30"/>
      <c r="AW29" s="30"/>
      <c r="AX29" s="72"/>
      <c r="AY29" s="68"/>
      <c r="AZ29" s="78"/>
      <c r="BA29" s="30"/>
      <c r="BB29" s="30"/>
      <c r="BC29" s="30"/>
      <c r="BD29" s="30"/>
      <c r="BE29" s="97"/>
      <c r="BF29" s="72"/>
      <c r="BG29" s="30"/>
      <c r="BH29" s="30"/>
      <c r="BI29" s="30"/>
      <c r="BJ29" s="30"/>
      <c r="BK29" s="72"/>
      <c r="BL29" s="72"/>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row>
    <row r="30" spans="1:89" s="28" customFormat="1" ht="12.75" x14ac:dyDescent="0.2">
      <c r="A30" s="64"/>
      <c r="B30" s="84" t="s">
        <v>48</v>
      </c>
      <c r="C30" s="28" t="str">
        <f>[2]!xln(C31)</f>
        <v>(5 / (7.2E+07)) × (8 / 0.01)²</v>
      </c>
      <c r="G30" s="70"/>
      <c r="M30" s="36"/>
      <c r="N30" s="36"/>
      <c r="O30" s="36"/>
      <c r="P30" s="36"/>
      <c r="Q30" s="38"/>
      <c r="R30" s="27"/>
      <c r="S30" s="27"/>
      <c r="T30" s="27"/>
      <c r="U30" s="30"/>
      <c r="W30" s="144">
        <v>0.1</v>
      </c>
      <c r="Y30" s="144">
        <v>0.09</v>
      </c>
      <c r="AB30" s="30"/>
      <c r="AC30" s="30"/>
      <c r="AD30" s="30"/>
      <c r="AE30" s="30"/>
      <c r="AF30" s="72"/>
      <c r="AG30" s="72"/>
      <c r="AH30" s="30"/>
      <c r="AI30" s="30"/>
      <c r="AJ30" s="30"/>
      <c r="AK30" s="30"/>
      <c r="AL30" s="30"/>
      <c r="AM30" s="30"/>
      <c r="AN30" s="78"/>
      <c r="AO30" s="30"/>
      <c r="AP30" s="30"/>
      <c r="AQ30" s="30"/>
      <c r="AR30" s="97"/>
      <c r="AS30" s="72"/>
      <c r="AT30" s="30"/>
      <c r="AU30" s="30"/>
      <c r="AV30" s="30"/>
      <c r="AW30" s="30"/>
      <c r="AX30" s="72"/>
      <c r="AY30" s="68"/>
      <c r="AZ30" s="78"/>
      <c r="BA30" s="30"/>
      <c r="BB30" s="30"/>
      <c r="BC30" s="30"/>
      <c r="BD30" s="30"/>
      <c r="BE30" s="97"/>
      <c r="BF30" s="72"/>
      <c r="BG30" s="30"/>
      <c r="BH30" s="30"/>
      <c r="BI30" s="30"/>
      <c r="BJ30" s="30"/>
      <c r="BK30" s="72"/>
      <c r="BL30" s="72"/>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row>
    <row r="31" spans="1:89" s="28" customFormat="1" ht="12.75" x14ac:dyDescent="0.2">
      <c r="B31" s="84"/>
      <c r="C31" s="140">
        <f>(C17/C18)*(C15/C16)^2</f>
        <v>4.4444444444444439E-2</v>
      </c>
      <c r="G31" s="70"/>
      <c r="M31" s="36"/>
      <c r="N31" s="36"/>
      <c r="O31" s="36"/>
      <c r="P31" s="36"/>
      <c r="Q31" s="38"/>
      <c r="R31" s="27"/>
      <c r="S31" s="27"/>
      <c r="T31" s="27"/>
      <c r="U31" s="30"/>
      <c r="W31" s="144">
        <v>0.2</v>
      </c>
      <c r="Y31" s="144">
        <v>0.13500000000000001</v>
      </c>
      <c r="AA31" s="26"/>
      <c r="AB31" s="30"/>
      <c r="AC31" s="30"/>
      <c r="AD31" s="30"/>
      <c r="AE31" s="30"/>
      <c r="AF31" s="72"/>
      <c r="AG31" s="72"/>
      <c r="AH31" s="30"/>
      <c r="AI31" s="30"/>
      <c r="AJ31" s="30"/>
      <c r="AK31" s="30"/>
      <c r="AL31" s="30"/>
      <c r="AM31" s="30"/>
      <c r="AN31" s="78"/>
      <c r="AO31" s="30"/>
      <c r="AP31" s="30"/>
      <c r="AQ31" s="30"/>
      <c r="AR31" s="97"/>
      <c r="AS31" s="72"/>
      <c r="AT31" s="30"/>
      <c r="AU31" s="30"/>
      <c r="AV31" s="30"/>
      <c r="AW31" s="30"/>
      <c r="AX31" s="72"/>
      <c r="AY31" s="68"/>
      <c r="AZ31" s="78"/>
      <c r="BA31" s="30"/>
      <c r="BB31" s="30"/>
      <c r="BC31" s="30"/>
      <c r="BD31" s="30"/>
      <c r="BE31" s="97"/>
      <c r="BF31" s="72"/>
      <c r="BG31" s="30"/>
      <c r="BH31" s="30"/>
      <c r="BI31" s="30"/>
      <c r="BJ31" s="30"/>
      <c r="BK31" s="72"/>
      <c r="BL31" s="72"/>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row>
    <row r="32" spans="1:89" s="28" customFormat="1" ht="12.75" x14ac:dyDescent="0.2">
      <c r="A32" s="82"/>
      <c r="B32" s="84"/>
      <c r="C32" s="140"/>
      <c r="H32" s="62"/>
      <c r="J32" s="70"/>
      <c r="K32" s="70"/>
      <c r="M32" s="36"/>
      <c r="N32" s="36"/>
      <c r="O32" s="36"/>
      <c r="P32" s="36"/>
      <c r="Q32" s="38"/>
      <c r="R32" s="27"/>
      <c r="S32" s="27"/>
      <c r="T32" s="27"/>
      <c r="U32" s="30"/>
      <c r="W32" s="144">
        <v>0.4</v>
      </c>
      <c r="Y32" s="144">
        <v>0.18</v>
      </c>
      <c r="AA32" s="83"/>
      <c r="AB32" s="30"/>
      <c r="AC32" s="30"/>
      <c r="AD32" s="30"/>
      <c r="AE32" s="30"/>
      <c r="AF32" s="72"/>
      <c r="AG32" s="72"/>
      <c r="AH32" s="30"/>
      <c r="AI32" s="30"/>
      <c r="AJ32" s="30"/>
      <c r="AK32" s="30"/>
      <c r="AL32" s="30"/>
      <c r="AM32" s="30"/>
      <c r="AN32" s="78"/>
      <c r="AO32" s="30"/>
      <c r="AP32" s="30"/>
      <c r="AQ32" s="30"/>
      <c r="AR32" s="97"/>
      <c r="AS32" s="72"/>
      <c r="AT32" s="30"/>
      <c r="AU32" s="30"/>
      <c r="AV32" s="30"/>
      <c r="AW32" s="30"/>
      <c r="AX32" s="72"/>
      <c r="AY32" s="30"/>
      <c r="AZ32" s="78"/>
      <c r="BA32" s="30"/>
      <c r="BB32" s="30"/>
      <c r="BC32" s="30"/>
      <c r="BD32" s="30"/>
      <c r="BE32" s="97"/>
      <c r="BF32" s="72"/>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row>
    <row r="33" spans="1:89" s="28" customFormat="1" ht="12.75" x14ac:dyDescent="0.2">
      <c r="A33" s="41"/>
      <c r="H33" s="43"/>
      <c r="I33" s="39"/>
      <c r="J33" s="61"/>
      <c r="K33" s="85"/>
      <c r="M33" s="36"/>
      <c r="N33" s="36"/>
      <c r="O33" s="36"/>
      <c r="P33" s="36"/>
      <c r="Q33" s="38"/>
      <c r="R33" s="27"/>
      <c r="S33" s="27"/>
      <c r="T33" s="27"/>
      <c r="U33" s="30"/>
      <c r="W33" s="144">
        <v>0.6</v>
      </c>
      <c r="Y33" s="144">
        <v>0.2</v>
      </c>
      <c r="AB33" s="30"/>
      <c r="AC33" s="30"/>
      <c r="AD33" s="30"/>
      <c r="AE33" s="30"/>
      <c r="AF33" s="72"/>
      <c r="AG33" s="72"/>
      <c r="AH33" s="30"/>
      <c r="AI33" s="30"/>
      <c r="AJ33" s="30"/>
      <c r="AK33" s="30"/>
      <c r="AL33" s="30"/>
      <c r="AM33" s="30"/>
      <c r="AN33" s="78"/>
      <c r="AO33" s="30"/>
      <c r="AP33" s="30"/>
      <c r="AQ33" s="30"/>
      <c r="AR33" s="97"/>
      <c r="AS33" s="72"/>
      <c r="AT33" s="30"/>
      <c r="AU33" s="30"/>
      <c r="AV33" s="30"/>
      <c r="AW33" s="30"/>
      <c r="AX33" s="30"/>
      <c r="AY33" s="30"/>
      <c r="AZ33" s="78"/>
      <c r="BA33" s="30"/>
      <c r="BB33" s="30"/>
      <c r="BC33" s="30"/>
      <c r="BD33" s="30"/>
      <c r="BE33" s="97"/>
      <c r="BF33" s="72"/>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row>
    <row r="34" spans="1:89" s="28" customFormat="1" ht="12.75" x14ac:dyDescent="0.2">
      <c r="B34"/>
      <c r="L34" s="30"/>
      <c r="M34" s="36"/>
      <c r="N34" s="36"/>
      <c r="O34" s="36"/>
      <c r="P34" s="36"/>
      <c r="Q34" s="38"/>
      <c r="R34" s="27"/>
      <c r="S34" s="27"/>
      <c r="T34" s="27"/>
      <c r="U34" s="30"/>
      <c r="V34" s="86"/>
      <c r="W34" s="95">
        <v>0.8</v>
      </c>
      <c r="Y34" s="144">
        <v>0.20699999999999999</v>
      </c>
      <c r="Z34" s="97"/>
      <c r="AA34" s="72"/>
      <c r="AB34" s="30"/>
      <c r="AC34" s="30"/>
      <c r="AD34" s="30"/>
      <c r="AE34" s="30"/>
      <c r="AF34" s="72"/>
      <c r="AG34" s="72"/>
      <c r="AH34" s="30"/>
      <c r="AI34" s="30"/>
      <c r="AJ34" s="30"/>
      <c r="AK34" s="30"/>
      <c r="AL34" s="30"/>
      <c r="AM34" s="30"/>
      <c r="AN34" s="78"/>
      <c r="AO34" s="30"/>
      <c r="AP34" s="30"/>
      <c r="AQ34" s="30"/>
      <c r="AR34" s="97"/>
      <c r="AS34" s="72"/>
      <c r="AT34" s="30"/>
      <c r="AU34" s="30"/>
      <c r="AV34" s="30"/>
      <c r="AW34" s="30"/>
      <c r="AX34" s="30"/>
      <c r="AY34" s="30"/>
      <c r="AZ34" s="78"/>
      <c r="BA34" s="30"/>
      <c r="BB34" s="30"/>
      <c r="BC34" s="30"/>
      <c r="BD34" s="30"/>
      <c r="BE34" s="97"/>
      <c r="BF34" s="72"/>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row>
    <row r="35" spans="1:89" s="28" customFormat="1" ht="12.75" x14ac:dyDescent="0.2">
      <c r="A35" s="70"/>
      <c r="B35" s="84"/>
      <c r="G35" s="70"/>
      <c r="I35" s="39"/>
      <c r="J35" s="42"/>
      <c r="K35" s="42"/>
      <c r="L35" s="30"/>
      <c r="M35" s="36"/>
      <c r="N35" s="36"/>
      <c r="O35" s="36"/>
      <c r="P35" s="36"/>
      <c r="Q35" s="38"/>
      <c r="R35" s="27"/>
      <c r="S35" s="27"/>
      <c r="T35" s="27"/>
      <c r="U35" s="30"/>
      <c r="V35" s="30"/>
      <c r="W35" s="95">
        <v>1</v>
      </c>
      <c r="Y35" s="144">
        <v>0.21</v>
      </c>
      <c r="Z35" s="97"/>
      <c r="AA35" s="117"/>
      <c r="AB35" s="71"/>
      <c r="AC35" s="30"/>
      <c r="AD35" s="30"/>
      <c r="AE35" s="71"/>
      <c r="AF35" s="72"/>
      <c r="AG35" s="72"/>
      <c r="AH35" s="71"/>
      <c r="AI35" s="30"/>
      <c r="AJ35" s="30"/>
      <c r="AK35" s="30"/>
      <c r="AL35" s="30"/>
      <c r="AM35" s="30"/>
      <c r="AN35" s="78"/>
      <c r="AO35" s="30"/>
      <c r="AP35" s="30"/>
      <c r="AQ35" s="30"/>
      <c r="AR35" s="97"/>
      <c r="AS35" s="72"/>
      <c r="AT35" s="30"/>
      <c r="AU35" s="30"/>
      <c r="AV35" s="30"/>
      <c r="AW35" s="30"/>
      <c r="AX35" s="30"/>
      <c r="AY35" s="30"/>
      <c r="AZ35" s="78"/>
      <c r="BA35" s="30"/>
      <c r="BB35" s="30"/>
      <c r="BC35" s="30"/>
      <c r="BD35" s="30"/>
      <c r="BE35" s="78"/>
      <c r="BF35" s="78"/>
      <c r="BG35" s="78"/>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row>
    <row r="36" spans="1:89" s="28" customFormat="1" ht="12.75" x14ac:dyDescent="0.2">
      <c r="A36" s="84"/>
      <c r="B36" s="84"/>
      <c r="C36" s="140"/>
      <c r="G36" s="70"/>
      <c r="H36" s="59"/>
      <c r="I36" s="64"/>
      <c r="K36" s="59"/>
      <c r="L36" s="30"/>
      <c r="M36" s="36"/>
      <c r="N36" s="36"/>
      <c r="O36" s="36"/>
      <c r="P36" s="36"/>
      <c r="Q36" s="38"/>
      <c r="R36" s="27"/>
      <c r="S36" s="27"/>
      <c r="T36" s="27"/>
      <c r="U36" s="30"/>
      <c r="V36" s="86"/>
      <c r="W36" s="94">
        <v>2</v>
      </c>
      <c r="Y36" s="144">
        <v>0.215</v>
      </c>
      <c r="Z36" s="97"/>
      <c r="AA36" s="72"/>
      <c r="AB36" s="72"/>
      <c r="AC36" s="30"/>
      <c r="AE36" s="71"/>
      <c r="AF36" s="71"/>
      <c r="AG36" s="71"/>
      <c r="AH36" s="71"/>
      <c r="AI36" s="30"/>
      <c r="AJ36" s="30"/>
      <c r="AK36" s="30"/>
      <c r="AL36" s="30"/>
      <c r="AM36" s="68"/>
      <c r="AN36" s="78"/>
      <c r="AO36" s="30"/>
      <c r="AP36" s="30"/>
      <c r="AQ36" s="30"/>
      <c r="AR36" s="78"/>
      <c r="AS36" s="78"/>
      <c r="AT36" s="78"/>
      <c r="AU36" s="30"/>
      <c r="AV36" s="30"/>
      <c r="AW36" s="30"/>
      <c r="AX36" s="30"/>
      <c r="AY36" s="30"/>
      <c r="AZ36" s="78"/>
      <c r="BA36" s="30"/>
      <c r="BB36" s="30"/>
      <c r="BC36" s="30"/>
      <c r="BD36" s="30"/>
      <c r="BE36" s="78"/>
      <c r="BF36" s="78"/>
      <c r="BG36" s="78"/>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row>
    <row r="37" spans="1:89" s="28" customFormat="1" ht="12.75" x14ac:dyDescent="0.2">
      <c r="A37" s="64"/>
      <c r="L37" s="30"/>
      <c r="M37" s="36"/>
      <c r="N37" s="36"/>
      <c r="O37" s="36"/>
      <c r="P37" s="36"/>
      <c r="Q37" s="38"/>
      <c r="R37" s="27"/>
      <c r="S37" s="27"/>
      <c r="T37" s="27"/>
      <c r="U37" s="30"/>
      <c r="V37" s="29"/>
      <c r="W37" s="145">
        <v>4</v>
      </c>
      <c r="Y37" s="144">
        <v>0.22</v>
      </c>
      <c r="Z37" s="97"/>
      <c r="AA37" s="72"/>
      <c r="AB37" s="72"/>
      <c r="AC37" s="30"/>
      <c r="AE37" s="71"/>
      <c r="AF37" s="71"/>
      <c r="AG37" s="71"/>
      <c r="AH37" s="71"/>
      <c r="AI37" s="30"/>
      <c r="AJ37" s="30"/>
      <c r="AK37" s="30"/>
      <c r="AL37" s="30"/>
      <c r="AM37" s="30"/>
      <c r="AN37" s="78"/>
      <c r="AO37" s="30"/>
      <c r="AP37" s="30"/>
      <c r="AQ37" s="30"/>
      <c r="AR37" s="78"/>
      <c r="AS37" s="78"/>
      <c r="AT37" s="78"/>
      <c r="AU37" s="30"/>
      <c r="AV37" s="30"/>
      <c r="AW37" s="30"/>
      <c r="AX37" s="30"/>
      <c r="AY37" s="30"/>
      <c r="AZ37" s="78"/>
      <c r="BA37" s="30"/>
      <c r="BB37" s="30"/>
      <c r="BC37" s="30"/>
      <c r="BD37" s="30"/>
      <c r="BE37" s="78"/>
      <c r="BF37" s="78"/>
      <c r="BG37" s="78"/>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row>
    <row r="38" spans="1:89" s="28" customFormat="1" ht="12.75" x14ac:dyDescent="0.2">
      <c r="A38" s="70"/>
      <c r="L38" s="30"/>
      <c r="M38" s="36"/>
      <c r="N38" s="36"/>
      <c r="O38" s="36"/>
      <c r="P38" s="36"/>
      <c r="Q38" s="38"/>
      <c r="R38" s="27"/>
      <c r="S38" s="27"/>
      <c r="T38" s="27"/>
      <c r="U38" s="30"/>
      <c r="V38" s="86"/>
      <c r="W38" s="94">
        <v>6</v>
      </c>
      <c r="Y38" s="144">
        <v>0.22</v>
      </c>
      <c r="Z38" s="97"/>
      <c r="AA38" s="72"/>
      <c r="AB38" s="72"/>
      <c r="AC38" s="30"/>
      <c r="AD38" s="30"/>
      <c r="AE38" s="118"/>
      <c r="AF38" s="118"/>
      <c r="AG38" s="71"/>
      <c r="AH38" s="71"/>
      <c r="AI38" s="30"/>
      <c r="AJ38" s="30"/>
      <c r="AK38" s="30"/>
      <c r="AL38" s="30"/>
      <c r="AM38" s="30"/>
      <c r="AN38" s="77"/>
      <c r="AO38" s="30"/>
      <c r="AP38" s="30"/>
      <c r="AQ38" s="30"/>
      <c r="AR38" s="78"/>
      <c r="AS38" s="78"/>
      <c r="AT38" s="78"/>
      <c r="AU38" s="30"/>
      <c r="AV38" s="30"/>
      <c r="AW38" s="30"/>
      <c r="AX38" s="30"/>
      <c r="AY38" s="30"/>
      <c r="AZ38" s="78"/>
      <c r="BA38" s="30"/>
      <c r="BB38" s="30"/>
      <c r="BC38" s="30"/>
      <c r="BD38" s="30"/>
      <c r="BE38" s="78"/>
      <c r="BF38" s="78"/>
      <c r="BG38" s="78"/>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row>
    <row r="39" spans="1:89" s="28" customFormat="1" ht="12.75" x14ac:dyDescent="0.2">
      <c r="A39" s="70"/>
      <c r="L39" s="30"/>
      <c r="M39" s="36"/>
      <c r="N39" s="36"/>
      <c r="O39" s="36"/>
      <c r="P39" s="36"/>
      <c r="Q39" s="38"/>
      <c r="R39" s="27"/>
      <c r="S39" s="27"/>
      <c r="T39" s="27"/>
      <c r="U39" s="30"/>
      <c r="V39" s="29"/>
      <c r="W39" s="145">
        <v>8</v>
      </c>
      <c r="Y39" s="144">
        <v>0.22</v>
      </c>
      <c r="Z39" s="78"/>
      <c r="AA39" s="72"/>
      <c r="AB39" s="72"/>
      <c r="AC39" s="30"/>
      <c r="AE39" s="30"/>
      <c r="AF39" s="30"/>
      <c r="AG39" s="30"/>
      <c r="AH39" s="30"/>
      <c r="AI39" s="30"/>
      <c r="AJ39" s="30"/>
      <c r="AK39" s="30"/>
      <c r="AL39" s="30"/>
      <c r="AM39" s="30"/>
      <c r="AN39" s="77"/>
      <c r="AO39" s="98"/>
      <c r="AP39" s="99"/>
      <c r="AQ39" s="99"/>
      <c r="AR39" s="78"/>
      <c r="AS39" s="78"/>
      <c r="AT39" s="78"/>
      <c r="AU39" s="30"/>
      <c r="AV39" s="30"/>
      <c r="AW39" s="30"/>
      <c r="AX39" s="30"/>
      <c r="AY39" s="30"/>
      <c r="AZ39" s="78"/>
      <c r="BA39" s="30"/>
      <c r="BB39" s="30"/>
      <c r="BC39" s="30"/>
      <c r="BD39" s="30"/>
      <c r="BE39" s="78"/>
      <c r="BF39" s="78"/>
      <c r="BG39" s="78"/>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row>
    <row r="40" spans="1:89" s="28" customFormat="1" ht="12.75" x14ac:dyDescent="0.2">
      <c r="A40" s="70"/>
      <c r="L40" s="30"/>
      <c r="M40" s="36"/>
      <c r="N40" s="36"/>
      <c r="O40" s="36"/>
      <c r="P40" s="36"/>
      <c r="Q40" s="38"/>
      <c r="R40" s="27"/>
      <c r="S40" s="27"/>
      <c r="T40" s="27"/>
      <c r="U40" s="30"/>
      <c r="V40" s="86"/>
      <c r="W40" s="94">
        <v>10</v>
      </c>
      <c r="Y40" s="144">
        <v>0.22</v>
      </c>
      <c r="Z40" s="78"/>
      <c r="AA40" s="72"/>
      <c r="AB40" s="72"/>
      <c r="AC40" s="30"/>
      <c r="AD40" s="30"/>
      <c r="AE40" s="30"/>
      <c r="AF40" s="30"/>
      <c r="AG40" s="30"/>
      <c r="AH40" s="30"/>
      <c r="AI40" s="30"/>
      <c r="AJ40" s="30"/>
      <c r="AK40" s="30"/>
      <c r="AL40" s="30"/>
      <c r="AM40" s="30"/>
      <c r="AN40" s="77"/>
      <c r="AO40" s="98"/>
      <c r="AP40" s="78"/>
      <c r="AQ40" s="79"/>
      <c r="AR40" s="78"/>
      <c r="AS40" s="78"/>
      <c r="AT40" s="78"/>
      <c r="AU40" s="30"/>
      <c r="AV40" s="30"/>
      <c r="AW40" s="30"/>
      <c r="AX40" s="30"/>
      <c r="AY40" s="30"/>
      <c r="AZ40" s="77"/>
      <c r="BA40" s="30"/>
      <c r="BB40" s="30"/>
      <c r="BC40" s="30"/>
      <c r="BD40" s="30"/>
      <c r="BE40" s="30"/>
      <c r="BF40" s="30"/>
      <c r="BG40" s="30"/>
      <c r="BH40" s="10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row>
    <row r="41" spans="1:89" s="28" customFormat="1" ht="12.75" x14ac:dyDescent="0.2">
      <c r="A41" s="70"/>
      <c r="L41" s="30"/>
      <c r="M41" s="36"/>
      <c r="N41" s="36"/>
      <c r="O41" s="36"/>
      <c r="P41" s="36"/>
      <c r="Q41" s="38"/>
      <c r="R41" s="27"/>
      <c r="S41" s="27"/>
      <c r="T41" s="27"/>
      <c r="U41" s="30"/>
      <c r="V41" s="86"/>
      <c r="W41" s="112"/>
      <c r="Z41" s="78"/>
      <c r="AA41" s="72"/>
      <c r="AB41" s="72"/>
      <c r="AC41" s="30"/>
      <c r="AE41" s="30"/>
      <c r="AF41" s="30"/>
      <c r="AG41" s="30"/>
      <c r="AH41" s="30"/>
      <c r="AI41" s="30"/>
      <c r="AJ41" s="30"/>
      <c r="AK41" s="30"/>
      <c r="AL41" s="30"/>
      <c r="AM41" s="30"/>
      <c r="AN41" s="77"/>
      <c r="AO41" s="98"/>
      <c r="AP41" s="79"/>
      <c r="AQ41" s="79"/>
      <c r="AR41" s="30"/>
      <c r="AS41" s="30"/>
      <c r="AT41" s="30"/>
      <c r="AU41" s="100"/>
      <c r="AV41" s="30"/>
      <c r="AW41" s="30"/>
      <c r="AX41" s="30"/>
      <c r="AY41" s="30"/>
      <c r="AZ41" s="98"/>
      <c r="BA41" s="99"/>
      <c r="BB41" s="99"/>
      <c r="BC41" s="30"/>
      <c r="BD41" s="30"/>
      <c r="BE41" s="30"/>
      <c r="BF41" s="30"/>
      <c r="BG41" s="30"/>
      <c r="BH41" s="10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row>
    <row r="42" spans="1:89" s="28" customFormat="1" ht="12.75" x14ac:dyDescent="0.2">
      <c r="B42" s="7"/>
      <c r="C42" s="136"/>
      <c r="D42" s="83"/>
      <c r="E42" s="43"/>
      <c r="F42" s="115"/>
      <c r="G42" s="116"/>
      <c r="H42" s="43"/>
      <c r="I42" s="84"/>
      <c r="J42" s="113"/>
      <c r="L42" s="30"/>
      <c r="M42" s="36"/>
      <c r="N42" s="36"/>
      <c r="O42" s="36"/>
      <c r="P42" s="36"/>
      <c r="Q42" s="38"/>
      <c r="R42" s="27"/>
      <c r="S42" s="27"/>
      <c r="T42" s="27"/>
      <c r="U42" s="30"/>
      <c r="V42" s="29"/>
      <c r="W42" s="144">
        <f>C31</f>
        <v>4.4444444444444439E-2</v>
      </c>
      <c r="X42" s="144"/>
      <c r="Y42" s="144">
        <f>0.01</f>
        <v>0.01</v>
      </c>
      <c r="Z42" s="93"/>
      <c r="AA42" s="72"/>
      <c r="AB42" s="72"/>
      <c r="AC42" s="30"/>
      <c r="AD42" s="30"/>
      <c r="AE42" s="30"/>
      <c r="AF42" s="30"/>
      <c r="AG42" s="30"/>
      <c r="AH42" s="30"/>
      <c r="AI42" s="30"/>
      <c r="AJ42" s="30"/>
      <c r="AK42" s="30"/>
      <c r="AL42" s="30"/>
      <c r="AM42" s="30"/>
      <c r="AN42" s="30"/>
      <c r="AO42" s="98"/>
      <c r="AP42" s="79"/>
      <c r="AQ42" s="79"/>
      <c r="AR42" s="30"/>
      <c r="AS42" s="30"/>
      <c r="AT42" s="30"/>
      <c r="AU42" s="100"/>
      <c r="AV42" s="30"/>
      <c r="AW42" s="30"/>
      <c r="AX42" s="30"/>
      <c r="AY42" s="30"/>
      <c r="AZ42" s="98"/>
      <c r="BA42" s="78"/>
      <c r="BB42" s="79"/>
      <c r="BC42" s="30"/>
      <c r="BD42" s="30"/>
      <c r="BE42" s="30"/>
      <c r="BF42" s="30"/>
      <c r="BG42" s="30"/>
      <c r="BH42" s="10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row>
    <row r="43" spans="1:89" s="28" customFormat="1" ht="12.75" x14ac:dyDescent="0.2">
      <c r="F43" s="115"/>
      <c r="G43" s="114"/>
      <c r="L43" s="26"/>
      <c r="M43" s="36"/>
      <c r="N43" s="36"/>
      <c r="O43" s="36"/>
      <c r="P43" s="36"/>
      <c r="Q43" s="38"/>
      <c r="R43" s="27"/>
      <c r="S43" s="27"/>
      <c r="T43" s="27"/>
      <c r="U43" s="30"/>
      <c r="V43" s="86"/>
      <c r="W43" s="145">
        <f>W42</f>
        <v>4.4444444444444439E-2</v>
      </c>
      <c r="X43" s="144"/>
      <c r="Y43" s="144">
        <f>AC26+(W42-AB26)*(AC27-AC26)/(AB27-AB26)</f>
        <v>5.333333333333333E-2</v>
      </c>
      <c r="Z43" s="93"/>
      <c r="AA43" s="72"/>
      <c r="AB43" s="72"/>
      <c r="AC43" s="30"/>
      <c r="AD43" s="30"/>
      <c r="AE43" s="30"/>
      <c r="AF43" s="30"/>
      <c r="AG43" s="30"/>
      <c r="AH43" s="30"/>
      <c r="AI43" s="30"/>
      <c r="AJ43" s="30"/>
      <c r="AK43" s="30"/>
      <c r="AL43" s="30"/>
      <c r="AM43" s="30"/>
      <c r="AN43" s="30"/>
      <c r="AO43" s="71"/>
      <c r="AP43" s="79"/>
      <c r="AQ43" s="79"/>
      <c r="AR43" s="30"/>
      <c r="AS43" s="30"/>
      <c r="AT43" s="30"/>
      <c r="AU43" s="100"/>
      <c r="AV43" s="30"/>
      <c r="AW43" s="30"/>
      <c r="AX43" s="30"/>
      <c r="AY43" s="30"/>
      <c r="AZ43" s="98"/>
      <c r="BA43" s="79"/>
      <c r="BB43" s="79"/>
      <c r="BC43" s="30"/>
      <c r="BD43" s="30"/>
      <c r="BE43" s="30"/>
      <c r="BF43" s="30"/>
      <c r="BG43" s="30"/>
      <c r="BH43" s="30"/>
      <c r="BI43" s="30"/>
      <c r="BJ43" s="30"/>
      <c r="BK43" s="30"/>
      <c r="BL43" s="30"/>
      <c r="BM43" s="30"/>
      <c r="BN43" s="30"/>
      <c r="BO43" s="63"/>
      <c r="BP43" s="63"/>
      <c r="BQ43" s="63"/>
      <c r="BR43" s="30"/>
      <c r="BS43" s="30"/>
      <c r="BT43" s="30"/>
      <c r="BU43" s="30"/>
      <c r="BV43" s="30"/>
      <c r="BW43" s="30"/>
      <c r="BX43" s="30"/>
      <c r="BY43" s="30"/>
      <c r="BZ43" s="30"/>
      <c r="CA43" s="30"/>
      <c r="CB43" s="30"/>
      <c r="CC43" s="30"/>
      <c r="CD43" s="30"/>
      <c r="CE43" s="30"/>
      <c r="CF43" s="30"/>
      <c r="CG43" s="30"/>
      <c r="CH43" s="30"/>
      <c r="CI43" s="30"/>
      <c r="CJ43" s="30"/>
      <c r="CK43" s="30"/>
    </row>
    <row r="44" spans="1:89" s="28" customFormat="1" ht="12.75" x14ac:dyDescent="0.2">
      <c r="A44" s="64"/>
      <c r="B44" s="84"/>
      <c r="C44" s="106"/>
      <c r="E44" s="70"/>
      <c r="G44" s="64"/>
      <c r="H44" s="89"/>
      <c r="I44" s="70"/>
      <c r="L44" s="26"/>
      <c r="M44" s="36"/>
      <c r="N44" s="36"/>
      <c r="O44" s="36"/>
      <c r="P44" s="36"/>
      <c r="Q44" s="38"/>
      <c r="R44" s="27"/>
      <c r="S44" s="27"/>
      <c r="T44" s="27"/>
      <c r="U44" s="30"/>
      <c r="V44" s="29"/>
      <c r="W44" s="94">
        <v>0.01</v>
      </c>
      <c r="X44" s="144"/>
      <c r="Y44" s="144">
        <f>Y43</f>
        <v>5.333333333333333E-2</v>
      </c>
      <c r="Z44" s="95"/>
      <c r="AA44" s="72"/>
      <c r="AB44" s="72"/>
      <c r="AC44" s="100"/>
      <c r="AD44" s="30"/>
      <c r="AE44" s="30"/>
      <c r="AF44" s="30"/>
      <c r="AG44" s="30"/>
      <c r="AH44" s="30"/>
      <c r="AI44" s="30"/>
      <c r="AJ44" s="30"/>
      <c r="AK44" s="30"/>
      <c r="AL44" s="30"/>
      <c r="AM44" s="30"/>
      <c r="AN44" s="30"/>
      <c r="AO44" s="30"/>
      <c r="AP44" s="30"/>
      <c r="AQ44" s="30"/>
      <c r="AR44" s="30"/>
      <c r="AS44" s="30"/>
      <c r="AT44" s="30"/>
      <c r="AU44" s="30"/>
      <c r="AV44" s="30"/>
      <c r="AW44" s="30"/>
      <c r="AX44" s="30"/>
      <c r="AY44" s="63"/>
      <c r="AZ44" s="98"/>
      <c r="BA44" s="79"/>
      <c r="BB44" s="79"/>
      <c r="BC44" s="30"/>
      <c r="BD44" s="30"/>
      <c r="BE44" s="30"/>
      <c r="BF44" s="30"/>
      <c r="BG44" s="30"/>
      <c r="BH44" s="30"/>
      <c r="BI44" s="30"/>
      <c r="BJ44" s="30"/>
      <c r="BK44" s="30"/>
      <c r="BL44" s="30"/>
      <c r="BM44" s="30"/>
      <c r="BN44" s="30"/>
      <c r="BO44" s="63"/>
      <c r="BP44" s="63"/>
      <c r="BQ44" s="63"/>
      <c r="BR44" s="30"/>
      <c r="BS44" s="30"/>
      <c r="BT44" s="30"/>
      <c r="BU44" s="30"/>
      <c r="BV44" s="30"/>
      <c r="BW44" s="30"/>
      <c r="BX44" s="30"/>
      <c r="BY44" s="30"/>
      <c r="BZ44" s="30"/>
      <c r="CA44" s="30"/>
      <c r="CB44" s="30"/>
      <c r="CC44" s="30"/>
      <c r="CD44" s="30"/>
      <c r="CE44" s="30"/>
      <c r="CF44" s="30"/>
      <c r="CG44" s="30"/>
      <c r="CH44" s="30"/>
      <c r="CI44" s="30"/>
      <c r="CJ44" s="30"/>
      <c r="CK44" s="30"/>
    </row>
    <row r="45" spans="1:89" s="28" customFormat="1" ht="12.75" x14ac:dyDescent="0.2">
      <c r="B45" s="84"/>
      <c r="C45" s="91"/>
      <c r="E45" s="70"/>
      <c r="M45" s="36"/>
      <c r="N45" s="36"/>
      <c r="O45" s="36"/>
      <c r="P45" s="36"/>
      <c r="Q45" s="38"/>
      <c r="R45" s="27"/>
      <c r="S45" s="27"/>
      <c r="T45" s="27"/>
      <c r="U45" s="30"/>
      <c r="V45" s="86"/>
      <c r="W45" s="111"/>
      <c r="Z45" s="30"/>
      <c r="AA45" s="72"/>
      <c r="AB45" s="72"/>
      <c r="AC45" s="100"/>
      <c r="AD45" s="30"/>
      <c r="AE45" s="30"/>
      <c r="AF45" s="30"/>
      <c r="AG45" s="30"/>
      <c r="AH45" s="30"/>
      <c r="AI45" s="30"/>
      <c r="AJ45" s="30"/>
      <c r="AK45" s="30"/>
      <c r="AL45" s="30"/>
      <c r="AM45" s="30"/>
      <c r="AN45" s="30"/>
      <c r="AO45" s="30"/>
      <c r="AP45" s="30"/>
      <c r="AQ45" s="30"/>
      <c r="AR45" s="30"/>
      <c r="AS45" s="30"/>
      <c r="AT45" s="30"/>
      <c r="AU45" s="30"/>
      <c r="AV45" s="30"/>
      <c r="AW45" s="30"/>
      <c r="AX45" s="30"/>
      <c r="AY45" s="63"/>
      <c r="AZ45" s="71"/>
      <c r="BA45" s="79"/>
      <c r="BB45" s="79"/>
      <c r="BC45" s="78"/>
      <c r="BD45" s="78"/>
      <c r="BE45" s="30"/>
      <c r="BF45" s="30"/>
      <c r="BG45" s="30"/>
      <c r="BH45" s="30"/>
      <c r="BI45" s="30"/>
      <c r="BJ45" s="30"/>
      <c r="BK45" s="30"/>
      <c r="BL45" s="30"/>
      <c r="BM45" s="30"/>
      <c r="BN45" s="30"/>
      <c r="BO45" s="63"/>
      <c r="BP45" s="63"/>
      <c r="BQ45" s="63"/>
      <c r="BR45" s="30"/>
      <c r="BS45" s="30"/>
      <c r="BT45" s="30"/>
      <c r="BU45" s="30"/>
      <c r="BV45" s="30"/>
      <c r="BW45" s="30"/>
      <c r="BX45" s="30"/>
      <c r="BY45" s="30"/>
      <c r="BZ45" s="30"/>
      <c r="CA45" s="30"/>
      <c r="CB45" s="30"/>
      <c r="CC45" s="30"/>
      <c r="CD45" s="30"/>
      <c r="CE45" s="30"/>
      <c r="CF45" s="30"/>
      <c r="CG45" s="30"/>
      <c r="CH45" s="30"/>
      <c r="CI45" s="30"/>
      <c r="CJ45" s="30"/>
      <c r="CK45" s="30"/>
    </row>
    <row r="46" spans="1:89" s="28" customFormat="1" ht="12.75" x14ac:dyDescent="0.2">
      <c r="A46" s="70"/>
      <c r="B46" s="84"/>
      <c r="C46" s="108"/>
      <c r="E46" s="135"/>
      <c r="F46" s="64"/>
      <c r="G46" s="67"/>
      <c r="H46" s="80"/>
      <c r="I46" s="70"/>
      <c r="J46" s="70"/>
      <c r="K46" s="70"/>
      <c r="M46" s="36"/>
      <c r="N46" s="36"/>
      <c r="O46" s="36"/>
      <c r="P46" s="36"/>
      <c r="Q46" s="38"/>
      <c r="R46" s="27"/>
      <c r="S46" s="27"/>
      <c r="T46" s="27"/>
      <c r="U46" s="30"/>
      <c r="V46" s="30"/>
      <c r="W46" s="71" t="b">
        <f>ISERROR(Y43)</f>
        <v>0</v>
      </c>
      <c r="Z46" s="30"/>
      <c r="AA46" s="30"/>
      <c r="AB46" s="30"/>
      <c r="AC46" s="100"/>
      <c r="AD46" s="30"/>
      <c r="AE46" s="30"/>
      <c r="AF46" s="30"/>
      <c r="AG46" s="30"/>
      <c r="AH46" s="30"/>
      <c r="AI46" s="30"/>
      <c r="AJ46" s="30"/>
      <c r="AK46" s="30"/>
      <c r="AL46" s="30"/>
      <c r="AM46" s="30"/>
      <c r="AN46" s="78"/>
      <c r="AO46" s="78"/>
      <c r="AP46" s="78"/>
      <c r="AQ46" s="78"/>
      <c r="AR46" s="30"/>
      <c r="AS46" s="30"/>
      <c r="AT46" s="30"/>
      <c r="AU46" s="30"/>
      <c r="AV46" s="30"/>
      <c r="AW46" s="30"/>
      <c r="AX46" s="30"/>
      <c r="AY46" s="63"/>
      <c r="AZ46" s="63"/>
      <c r="BA46" s="63"/>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row>
    <row r="47" spans="1:89" s="28" customFormat="1" ht="12.75" x14ac:dyDescent="0.2">
      <c r="A47" s="64"/>
      <c r="E47" s="43"/>
      <c r="F47" s="39"/>
      <c r="J47" s="70"/>
      <c r="K47" s="70"/>
      <c r="M47" s="36"/>
      <c r="N47" s="36"/>
      <c r="O47" s="36"/>
      <c r="P47" s="36"/>
      <c r="Q47" s="38"/>
      <c r="R47" s="27"/>
      <c r="S47" s="27"/>
      <c r="T47" s="27"/>
      <c r="U47" s="30"/>
      <c r="V47" s="30"/>
      <c r="W47" s="110"/>
      <c r="X47" s="30"/>
      <c r="Y47" s="30"/>
      <c r="Z47" s="30"/>
      <c r="AA47" s="30"/>
      <c r="AB47" s="30"/>
      <c r="AC47" s="30"/>
      <c r="AD47" s="30"/>
      <c r="AE47" s="30"/>
      <c r="AF47" s="30"/>
      <c r="AG47" s="30"/>
      <c r="AH47" s="30"/>
      <c r="AI47" s="30"/>
      <c r="AJ47" s="30"/>
      <c r="AK47" s="30"/>
      <c r="AL47" s="30"/>
      <c r="AM47" s="30"/>
      <c r="AN47" s="78"/>
      <c r="AO47" s="78"/>
      <c r="AP47" s="86"/>
      <c r="AQ47" s="86"/>
      <c r="AR47" s="30"/>
      <c r="AS47" s="30"/>
      <c r="AT47" s="30"/>
      <c r="AU47" s="30"/>
      <c r="AV47" s="48"/>
      <c r="AW47" s="48"/>
      <c r="AX47" s="48"/>
      <c r="AY47" s="63"/>
      <c r="AZ47" s="63"/>
      <c r="BA47" s="63"/>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row>
    <row r="48" spans="1:89" s="28" customFormat="1" ht="12.75" x14ac:dyDescent="0.2">
      <c r="A48" s="74"/>
      <c r="B48" s="84"/>
      <c r="C48" s="106"/>
      <c r="M48" s="36"/>
      <c r="N48" s="36"/>
      <c r="O48" s="36"/>
      <c r="P48" s="36"/>
      <c r="Q48" s="38"/>
      <c r="R48" s="27"/>
      <c r="S48" s="27"/>
      <c r="T48" s="27"/>
      <c r="U48" s="30"/>
      <c r="V48" s="30"/>
      <c r="W48" s="110">
        <f>C23</f>
        <v>800</v>
      </c>
      <c r="X48" s="28">
        <f t="shared" ref="X48" si="0">(1/16)*SQRT(W48)</f>
        <v>1.7677669529663689</v>
      </c>
      <c r="Z48" s="30"/>
      <c r="AA48" s="30"/>
      <c r="AB48" s="30"/>
      <c r="AC48" s="30"/>
      <c r="AD48" s="30"/>
      <c r="AE48" s="30"/>
      <c r="AF48" s="30"/>
      <c r="AG48" s="30"/>
      <c r="AH48" s="30"/>
      <c r="AI48" s="30"/>
      <c r="AJ48" s="30"/>
      <c r="AK48" s="30"/>
      <c r="AL48" s="30"/>
      <c r="AM48" s="30"/>
      <c r="AN48" s="71"/>
      <c r="AO48" s="71"/>
      <c r="AP48" s="86"/>
      <c r="AQ48" s="86"/>
      <c r="AR48" s="30"/>
      <c r="AS48" s="71"/>
      <c r="AT48" s="71"/>
      <c r="AU48" s="30"/>
      <c r="AV48" s="48"/>
      <c r="AW48" s="48"/>
      <c r="AX48" s="48"/>
      <c r="AY48" s="63"/>
      <c r="AZ48" s="63"/>
      <c r="BA48" s="63"/>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row>
    <row r="49" spans="1:89" s="28" customFormat="1" ht="12.75" x14ac:dyDescent="0.2">
      <c r="A49" s="26"/>
      <c r="B49" s="26" t="str">
        <f>IF(ISERROR(Y43)=TRUE,"Pressure is too low, Δγ is assumed to be zero","")</f>
        <v/>
      </c>
      <c r="C49" s="26"/>
      <c r="D49" s="26"/>
      <c r="E49" s="26"/>
      <c r="F49" s="26"/>
      <c r="G49" s="26"/>
      <c r="H49" s="26"/>
      <c r="I49" s="26"/>
      <c r="J49" s="26"/>
      <c r="K49" s="26"/>
      <c r="M49" s="36"/>
      <c r="N49" s="36"/>
      <c r="O49" s="36"/>
      <c r="P49" s="36"/>
      <c r="Q49" s="38"/>
      <c r="R49" s="27"/>
      <c r="S49" s="27"/>
      <c r="T49" s="27"/>
      <c r="U49" s="30"/>
      <c r="V49" s="30"/>
      <c r="W49" s="30"/>
      <c r="X49" s="30"/>
      <c r="Y49" s="30"/>
      <c r="Z49" s="101"/>
      <c r="AA49" s="30"/>
      <c r="AB49" s="30"/>
      <c r="AC49" s="30"/>
      <c r="AD49" s="30"/>
      <c r="AE49" s="30"/>
      <c r="AF49" s="30"/>
      <c r="AG49" s="30"/>
      <c r="AH49" s="30"/>
      <c r="AI49" s="30"/>
      <c r="AJ49" s="30"/>
      <c r="AK49" s="30"/>
      <c r="AL49" s="30"/>
      <c r="AM49" s="30"/>
      <c r="AN49" s="78"/>
      <c r="AO49" s="78"/>
      <c r="AP49" s="86"/>
      <c r="AQ49" s="86"/>
      <c r="AR49" s="30"/>
      <c r="AS49" s="71"/>
      <c r="AT49" s="72"/>
      <c r="AU49" s="30"/>
      <c r="AV49" s="30"/>
      <c r="AW49" s="30"/>
      <c r="AX49" s="30"/>
      <c r="AY49" s="63"/>
      <c r="AZ49" s="63"/>
      <c r="BA49" s="63"/>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row>
    <row r="50" spans="1:89" s="26" customFormat="1" ht="12.75" x14ac:dyDescent="0.2">
      <c r="B50" s="84" t="s">
        <v>67</v>
      </c>
      <c r="C50" s="146">
        <f>IF(ISERROR(Y43)=TRUE,0,Y43)</f>
        <v>5.333333333333333E-2</v>
      </c>
      <c r="H50"/>
      <c r="L50" s="28"/>
      <c r="M50" s="27"/>
      <c r="N50" s="27"/>
      <c r="O50" s="27"/>
      <c r="P50" s="27"/>
      <c r="Q50" s="27"/>
      <c r="R50" s="27"/>
      <c r="S50" s="27"/>
      <c r="T50" s="27"/>
      <c r="U50" s="30"/>
      <c r="V50" s="64"/>
      <c r="W50" s="65">
        <v>10</v>
      </c>
      <c r="X50" s="142">
        <f>Y48</f>
        <v>0</v>
      </c>
      <c r="Y50" s="66"/>
      <c r="Z50" s="67"/>
      <c r="AA50" s="102"/>
      <c r="AB50" s="48"/>
      <c r="AC50" s="48"/>
      <c r="AD50" s="48"/>
      <c r="AE50" s="48"/>
      <c r="AF50" s="48"/>
      <c r="AG50" s="48"/>
      <c r="AH50" s="48"/>
      <c r="AI50" s="48"/>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row>
    <row r="51" spans="1:89" s="26" customFormat="1" ht="12.75" x14ac:dyDescent="0.2">
      <c r="L51" s="28"/>
      <c r="M51" s="27"/>
      <c r="N51" s="27"/>
      <c r="O51" s="27"/>
      <c r="P51" s="27"/>
      <c r="Q51" s="27"/>
      <c r="R51" s="27"/>
      <c r="S51" s="27"/>
      <c r="T51" s="27"/>
      <c r="U51" s="30"/>
      <c r="V51" s="64"/>
      <c r="W51" s="65">
        <f>W48</f>
        <v>800</v>
      </c>
      <c r="X51" s="142">
        <f>X50</f>
        <v>0</v>
      </c>
      <c r="Y51" s="68"/>
      <c r="Z51" s="30"/>
      <c r="AA51" s="48"/>
      <c r="AB51" s="48"/>
      <c r="AC51" s="48"/>
      <c r="AD51" s="48"/>
      <c r="AE51" s="48"/>
      <c r="AF51" s="48"/>
      <c r="AG51" s="48"/>
      <c r="AH51" s="48"/>
      <c r="AI51" s="48"/>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row>
    <row r="52" spans="1:89" s="26" customFormat="1" ht="12.75" x14ac:dyDescent="0.2">
      <c r="B52"/>
      <c r="L52" s="28"/>
      <c r="M52" s="27"/>
      <c r="N52" s="27"/>
      <c r="O52" s="27"/>
      <c r="P52" s="27"/>
      <c r="Q52" s="27"/>
      <c r="R52" s="27"/>
      <c r="S52" s="27"/>
      <c r="T52" s="27"/>
      <c r="U52" s="30"/>
      <c r="V52" s="96"/>
      <c r="W52" s="96">
        <f>W51</f>
        <v>800</v>
      </c>
      <c r="X52" s="30">
        <v>0</v>
      </c>
      <c r="Y52" s="30"/>
      <c r="Z52" s="30"/>
      <c r="AA52" s="30"/>
      <c r="AB52" s="30"/>
      <c r="AC52" s="30"/>
      <c r="AD52" s="30"/>
      <c r="AE52" s="30"/>
      <c r="AF52" s="30"/>
      <c r="AG52" s="30"/>
      <c r="AH52" s="30"/>
      <c r="AI52" s="30"/>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row>
    <row r="53" spans="1:89" s="26" customFormat="1" ht="12.75" x14ac:dyDescent="0.2">
      <c r="A53" s="70"/>
      <c r="K53" s="42"/>
      <c r="L53" s="28"/>
      <c r="M53" s="27"/>
      <c r="N53" s="27"/>
      <c r="O53" s="27"/>
      <c r="P53" s="27"/>
      <c r="Q53" s="27"/>
      <c r="R53" s="27"/>
      <c r="S53" s="27"/>
      <c r="T53" s="27"/>
      <c r="U53" s="30"/>
      <c r="V53" s="96"/>
      <c r="W53" s="96"/>
      <c r="X53" s="30"/>
      <c r="Y53" s="30"/>
      <c r="Z53" s="30"/>
      <c r="AA53" s="30"/>
      <c r="AB53" s="30"/>
      <c r="AC53" s="30"/>
      <c r="AD53" s="30"/>
      <c r="AE53" s="30"/>
      <c r="AF53" s="30"/>
      <c r="AG53" s="30"/>
      <c r="AH53" s="30"/>
      <c r="AI53" s="30"/>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row>
    <row r="54" spans="1:89" s="26" customFormat="1" ht="14.25" x14ac:dyDescent="0.25">
      <c r="B54" s="84" t="s">
        <v>73</v>
      </c>
      <c r="C54" s="26" t="str">
        <f>[2]!xln(C55)</f>
        <v>π × 8 × (7.2E+07) × 0.01² × ((0.394 / (√[3 × (1 - 0.3²)])) + 0.0533) + (5 × π × 8³) / 2</v>
      </c>
      <c r="D54" s="28"/>
      <c r="E54" s="28"/>
      <c r="F54" s="28"/>
      <c r="G54" s="28"/>
      <c r="H54" s="28"/>
      <c r="I54" s="28"/>
      <c r="J54" s="42"/>
      <c r="K54" s="40"/>
      <c r="L54" s="28"/>
      <c r="M54" s="27"/>
      <c r="N54" s="27"/>
      <c r="O54" s="27"/>
      <c r="P54" s="27"/>
      <c r="Q54" s="27"/>
      <c r="R54" s="27"/>
      <c r="S54" s="27"/>
      <c r="T54" s="27"/>
      <c r="U54" s="30"/>
      <c r="V54" s="103"/>
      <c r="W54" s="96"/>
      <c r="X54" s="30"/>
      <c r="Y54" s="30"/>
      <c r="Z54" s="30"/>
      <c r="AA54" s="30"/>
      <c r="AB54" s="30"/>
      <c r="AC54" s="30"/>
      <c r="AD54" s="30"/>
      <c r="AE54" s="30"/>
      <c r="AF54" s="30"/>
      <c r="AG54" s="30"/>
      <c r="AH54" s="30"/>
      <c r="AI54" s="30"/>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row>
    <row r="55" spans="1:89" s="26" customFormat="1" ht="12.75" x14ac:dyDescent="0.2">
      <c r="C55" s="152">
        <f>PI()*C15*C18*C16^2*((G28/(SQRT(3*(1-C19^2))))+C50)+(C17*PI()*C15^3)/2</f>
        <v>56800.047273776006</v>
      </c>
      <c r="D55" s="28" t="s">
        <v>74</v>
      </c>
      <c r="J55" s="61"/>
      <c r="L55" s="30"/>
      <c r="M55" s="27"/>
      <c r="N55" s="27"/>
      <c r="O55" s="27"/>
      <c r="P55" s="27"/>
      <c r="Q55" s="27"/>
      <c r="R55" s="27"/>
      <c r="S55" s="27"/>
      <c r="T55" s="27"/>
      <c r="U55" s="30"/>
      <c r="V55" s="45"/>
      <c r="W55" s="39"/>
      <c r="X55" s="30"/>
      <c r="Y55" s="28"/>
      <c r="Z55" s="28"/>
      <c r="AA55" s="28"/>
      <c r="AB55" s="28"/>
      <c r="AC55" s="28"/>
      <c r="AD55" s="28"/>
      <c r="AE55" s="28"/>
      <c r="AF55" s="28"/>
      <c r="AG55" s="28"/>
      <c r="AH55" s="28"/>
      <c r="AI55" s="28"/>
    </row>
    <row r="56" spans="1:89" s="26" customFormat="1" ht="12.75" x14ac:dyDescent="0.2">
      <c r="B56" s="84"/>
      <c r="L56" s="30"/>
      <c r="M56" s="27"/>
      <c r="N56" s="27"/>
      <c r="O56" s="27"/>
      <c r="P56" s="27"/>
      <c r="Q56" s="27"/>
      <c r="R56" s="27"/>
      <c r="S56" s="27"/>
      <c r="T56" s="27"/>
      <c r="U56" s="30"/>
      <c r="V56" s="45"/>
      <c r="W56" s="39"/>
      <c r="X56" s="30"/>
      <c r="Y56" s="28"/>
      <c r="Z56" s="28"/>
      <c r="AA56" s="28"/>
      <c r="AB56" s="28"/>
      <c r="AC56" s="28"/>
      <c r="AD56" s="28"/>
      <c r="AE56" s="28"/>
      <c r="AF56" s="28"/>
      <c r="AG56" s="28"/>
      <c r="AH56" s="28"/>
      <c r="AI56" s="28"/>
    </row>
    <row r="57" spans="1:89" s="26" customFormat="1" ht="12.75" x14ac:dyDescent="0.2">
      <c r="B57" s="82"/>
      <c r="C57" s="147"/>
      <c r="L57" s="30"/>
      <c r="M57" s="27"/>
      <c r="N57" s="27"/>
      <c r="O57" s="27"/>
      <c r="P57" s="27"/>
      <c r="Q57" s="27"/>
      <c r="R57" s="27"/>
      <c r="S57" s="27"/>
      <c r="T57" s="27"/>
      <c r="U57" s="30"/>
      <c r="V57" s="45"/>
      <c r="W57" s="39"/>
      <c r="X57" s="30"/>
      <c r="Y57" s="28"/>
      <c r="Z57" s="28"/>
      <c r="AA57" s="28"/>
      <c r="AB57" s="28"/>
      <c r="AC57" s="28"/>
      <c r="AD57" s="28"/>
      <c r="AE57" s="28"/>
      <c r="AF57" s="28"/>
      <c r="AG57" s="28"/>
      <c r="AH57" s="28"/>
      <c r="AI57" s="28"/>
    </row>
    <row r="58" spans="1:89" s="26" customFormat="1" ht="12.75" x14ac:dyDescent="0.2">
      <c r="A58" s="5"/>
      <c r="B58" s="41"/>
      <c r="C58" s="44"/>
      <c r="D58" s="40"/>
      <c r="I58" s="39"/>
      <c r="J58" s="42"/>
      <c r="K58" s="42"/>
      <c r="L58" s="30"/>
      <c r="M58" s="27"/>
      <c r="N58" s="27"/>
      <c r="O58" s="27"/>
      <c r="P58" s="27"/>
      <c r="Q58" s="27"/>
      <c r="R58" s="27"/>
      <c r="S58" s="27"/>
      <c r="T58" s="27"/>
      <c r="U58" s="30"/>
      <c r="V58" s="5"/>
      <c r="W58" s="5"/>
      <c r="X58" s="30"/>
      <c r="Y58" s="28"/>
      <c r="Z58" s="28"/>
      <c r="AA58" s="28"/>
      <c r="AB58" s="28"/>
      <c r="AC58" s="28"/>
      <c r="AD58" s="28"/>
      <c r="AE58" s="28"/>
      <c r="AF58" s="28"/>
      <c r="AG58" s="28"/>
      <c r="AH58" s="28"/>
      <c r="AI58" s="28"/>
    </row>
    <row r="59" spans="1:89" s="26" customFormat="1" ht="12.75" x14ac:dyDescent="0.2">
      <c r="A59" s="133"/>
      <c r="B59" s="124"/>
      <c r="C59" s="124"/>
      <c r="D59" s="124"/>
      <c r="E59" s="124"/>
      <c r="F59" s="124"/>
      <c r="G59" s="125"/>
      <c r="H59" s="125"/>
      <c r="I59" s="125"/>
      <c r="J59" s="125"/>
      <c r="K59" s="126"/>
      <c r="L59" s="30"/>
      <c r="M59" s="27"/>
      <c r="N59" s="27"/>
      <c r="O59" s="27"/>
      <c r="P59" s="27"/>
      <c r="Q59" s="27"/>
      <c r="R59" s="27"/>
      <c r="S59" s="27"/>
      <c r="T59" s="27"/>
      <c r="U59" s="30"/>
      <c r="V59" s="30"/>
      <c r="W59" s="30"/>
      <c r="X59" s="30"/>
      <c r="Y59" s="28"/>
      <c r="Z59" s="28"/>
      <c r="AA59" s="28"/>
      <c r="AB59" s="28"/>
      <c r="AC59" s="28"/>
      <c r="AD59" s="28"/>
      <c r="AE59" s="28"/>
      <c r="AF59" s="28"/>
      <c r="AG59" s="28"/>
      <c r="AH59" s="28"/>
      <c r="AI59" s="28"/>
    </row>
    <row r="60" spans="1:89" s="26" customFormat="1" ht="12.75" x14ac:dyDescent="0.2">
      <c r="A60" s="127"/>
      <c r="B60" s="127"/>
      <c r="C60" s="127"/>
      <c r="D60" s="128"/>
      <c r="E60" s="128"/>
      <c r="F60" s="129"/>
      <c r="G60" s="137"/>
      <c r="H60" s="130"/>
      <c r="I60" s="131"/>
      <c r="J60" s="131"/>
      <c r="K60" s="132"/>
      <c r="L60" s="30"/>
      <c r="M60" s="27"/>
      <c r="N60" s="27"/>
      <c r="O60" s="27"/>
      <c r="P60" s="27"/>
      <c r="Q60" s="27"/>
      <c r="R60" s="27"/>
      <c r="S60" s="27"/>
      <c r="T60" s="27"/>
      <c r="U60" s="30"/>
      <c r="V60" s="30"/>
      <c r="W60" s="30"/>
      <c r="X60" s="30"/>
      <c r="Y60" s="28"/>
      <c r="Z60" s="28"/>
      <c r="AA60" s="28"/>
      <c r="AB60" s="28"/>
      <c r="AC60" s="28"/>
      <c r="AD60" s="28"/>
      <c r="AE60" s="28"/>
      <c r="AF60" s="28"/>
      <c r="AG60" s="28"/>
      <c r="AH60" s="28"/>
      <c r="AI60" s="28"/>
    </row>
    <row r="61" spans="1:89" s="26" customFormat="1" ht="12.75" x14ac:dyDescent="0.2">
      <c r="M61" s="27"/>
      <c r="N61" s="27"/>
      <c r="O61" s="27"/>
      <c r="P61" s="27"/>
      <c r="Q61" s="27"/>
      <c r="R61" s="27"/>
      <c r="S61" s="27"/>
      <c r="T61" s="27"/>
    </row>
    <row r="62" spans="1:89" s="26" customFormat="1" ht="12.75" x14ac:dyDescent="0.2">
      <c r="M62" s="27"/>
      <c r="N62" s="27"/>
      <c r="O62" s="27"/>
      <c r="P62" s="27"/>
      <c r="Q62" s="27"/>
      <c r="R62" s="27"/>
      <c r="S62" s="27"/>
      <c r="T62" s="27"/>
    </row>
    <row r="63" spans="1:89" s="26" customFormat="1" ht="12.75" x14ac:dyDescent="0.2">
      <c r="M63" s="27"/>
      <c r="N63" s="27"/>
      <c r="O63" s="27"/>
      <c r="P63" s="27"/>
      <c r="Q63" s="27"/>
      <c r="R63" s="27"/>
      <c r="S63" s="27"/>
      <c r="T63" s="27"/>
    </row>
    <row r="64" spans="1:89"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sheetData>
  <mergeCells count="1">
    <mergeCell ref="B13:D13"/>
  </mergeCells>
  <conditionalFormatting sqref="D23">
    <cfRule type="duplicateValues" dxfId="2" priority="5"/>
  </conditionalFormatting>
  <conditionalFormatting sqref="C44:C45">
    <cfRule type="duplicateValues" dxfId="1" priority="2"/>
  </conditionalFormatting>
  <conditionalFormatting sqref="C55 C48">
    <cfRule type="duplicateValues" dxfId="0" priority="6"/>
  </conditionalFormatting>
  <dataValidations disablePrompts="1" count="1">
    <dataValidation type="list" allowBlank="1" showInputMessage="1" showErrorMessage="1" sqref="E46" xr:uid="{00000000-0002-0000-0100-000001000000}">
      <formula1>"1a,1b,1c,2,3,4,5,6,7,8,9,10,11"</formula1>
    </dataValidation>
  </dataValidations>
  <hyperlinks>
    <hyperlink ref="B13" r:id="rId1" display=" (NASA TM X-73305, 1975)" xr:uid="{396AD480-C478-4A3D-B9B4-246516C6E980}"/>
    <hyperlink ref="B13:D13" r:id="rId2" display="(NASA TM X-73306, 1975)" xr:uid="{546A826B-2967-48E6-9FE3-2ED6B9F53A9B}"/>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2018-04-21T14:29:33Z</dcterms:modified>
  <cp:category>Engineering Spreadsheets</cp:category>
</cp:coreProperties>
</file>