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_xlnm.Print_Area">#REF!</definedName>
    <definedName name="sencount" hidden="1">1</definedName>
  </definedNames>
  <calcPr calcId="171027"/>
</workbook>
</file>

<file path=xl/calcChain.xml><?xml version="1.0" encoding="utf-8"?>
<calcChain xmlns="http://schemas.openxmlformats.org/spreadsheetml/2006/main">
  <c r="AK41" i="23" l="1"/>
  <c r="AJ41" i="23"/>
  <c r="C12" i="27" l="1"/>
  <c r="Y28" i="23" l="1"/>
  <c r="J23" i="23" l="1"/>
  <c r="AM34" i="23"/>
  <c r="AM41" i="23" s="1"/>
  <c r="B23" i="23"/>
  <c r="F23" i="23" s="1"/>
  <c r="D55" i="23" s="1"/>
  <c r="E55" i="23" s="1"/>
  <c r="AJ20" i="23"/>
  <c r="AJ21" i="23"/>
  <c r="AC28" i="23" s="1"/>
  <c r="F22" i="23"/>
  <c r="D54" i="23"/>
  <c r="J22" i="23"/>
  <c r="B22" i="23"/>
  <c r="Y52" i="23" l="1"/>
  <c r="Y53" i="23" s="1"/>
  <c r="Y54" i="23" s="1"/>
  <c r="Y55" i="23" s="1"/>
  <c r="Y56" i="23" s="1"/>
  <c r="Y57" i="23" s="1"/>
  <c r="A55" i="23"/>
  <c r="AM28" i="23"/>
  <c r="AM32" i="23" s="1"/>
  <c r="AM29" i="23"/>
  <c r="AM33" i="23" s="1"/>
  <c r="AM40" i="23" s="1"/>
  <c r="AN34" i="23"/>
  <c r="AN33" i="23"/>
  <c r="AD28" i="23"/>
  <c r="AC19" i="23"/>
  <c r="AD19" i="23" s="1"/>
  <c r="AE19" i="23"/>
  <c r="D18" i="23"/>
  <c r="B12" i="23"/>
  <c r="F11" i="23"/>
  <c r="F10" i="23"/>
  <c r="J9" i="23"/>
  <c r="F9" i="23"/>
  <c r="J8" i="23"/>
  <c r="F8" i="23"/>
  <c r="A54" i="23"/>
  <c r="B55" i="23" l="1"/>
  <c r="AA19" i="23" l="1"/>
  <c r="L10" i="23" l="1"/>
  <c r="J10" i="23" s="1"/>
  <c r="AJ19" i="23" l="1"/>
  <c r="D16" i="23"/>
  <c r="D17" i="23"/>
  <c r="AC53" i="23" l="1"/>
  <c r="AD53" i="23" s="1"/>
  <c r="AE28" i="23"/>
  <c r="AF28" i="23"/>
  <c r="Y20" i="23"/>
  <c r="AC20" i="23" s="1"/>
  <c r="AD20" i="23" s="1"/>
  <c r="AE52" i="23" l="1"/>
  <c r="AF52" i="23"/>
  <c r="AJ22" i="23"/>
  <c r="Y29" i="23" s="1"/>
  <c r="AC29" i="23" s="1"/>
  <c r="AD29" i="23" s="1"/>
  <c r="AC52" i="23"/>
  <c r="AD52" i="23" s="1"/>
  <c r="AB52" i="23" s="1"/>
  <c r="Z52" i="23" s="1"/>
  <c r="AA52" i="23" s="1"/>
  <c r="AE20" i="23"/>
  <c r="AB28" i="23"/>
  <c r="Z28" i="23" s="1"/>
  <c r="AA28" i="23" s="1"/>
  <c r="AF53" i="23"/>
  <c r="AE53" i="23"/>
  <c r="Y21" i="23"/>
  <c r="AC54" i="23"/>
  <c r="AD54" i="23" s="1"/>
  <c r="Y30" i="23" l="1"/>
  <c r="AC30" i="23" s="1"/>
  <c r="AD30" i="23" s="1"/>
  <c r="AF29" i="23"/>
  <c r="AE29" i="23"/>
  <c r="AC21" i="23"/>
  <c r="AD21" i="23" s="1"/>
  <c r="AE21" i="23"/>
  <c r="AB20" i="23"/>
  <c r="Z20" i="23" s="1"/>
  <c r="AA20" i="23" s="1"/>
  <c r="AB53" i="23"/>
  <c r="Z53" i="23" s="1"/>
  <c r="AA53" i="23" s="1"/>
  <c r="AB29" i="23"/>
  <c r="Z29" i="23" s="1"/>
  <c r="AA29" i="23" s="1"/>
  <c r="AF54" i="23"/>
  <c r="AE54" i="23"/>
  <c r="Y22" i="23"/>
  <c r="AC55" i="23"/>
  <c r="AD55" i="23" s="1"/>
  <c r="AE30" i="23" l="1"/>
  <c r="Y31" i="23"/>
  <c r="AC31" i="23" s="1"/>
  <c r="AD31" i="23" s="1"/>
  <c r="AF30" i="23"/>
  <c r="AC22" i="23"/>
  <c r="AD22" i="23" s="1"/>
  <c r="AE22" i="23"/>
  <c r="AB21" i="23"/>
  <c r="Z21" i="23" s="1"/>
  <c r="AA21" i="23" s="1"/>
  <c r="AB30" i="23"/>
  <c r="Z30" i="23" s="1"/>
  <c r="AA30" i="23" s="1"/>
  <c r="AB54" i="23"/>
  <c r="Z54" i="23" s="1"/>
  <c r="AA54" i="23" s="1"/>
  <c r="AF55" i="23"/>
  <c r="AE55" i="23"/>
  <c r="Y23" i="23"/>
  <c r="AC56" i="23"/>
  <c r="AD56" i="23" s="1"/>
  <c r="Y32" i="23" l="1"/>
  <c r="AC32" i="23" s="1"/>
  <c r="AD32" i="23" s="1"/>
  <c r="AE31" i="23"/>
  <c r="AF31" i="23"/>
  <c r="AC23" i="23"/>
  <c r="AD23" i="23" s="1"/>
  <c r="AE23" i="23"/>
  <c r="AB22" i="23"/>
  <c r="Z22" i="23" s="1"/>
  <c r="AA22" i="23" s="1"/>
  <c r="AE56" i="23"/>
  <c r="AF56" i="23"/>
  <c r="AB31" i="23"/>
  <c r="Z31" i="23" s="1"/>
  <c r="AA31" i="23" s="1"/>
  <c r="AB55" i="23"/>
  <c r="Z55" i="23" s="1"/>
  <c r="AA55" i="23" s="1"/>
  <c r="AE32" i="23"/>
  <c r="AC57" i="23"/>
  <c r="AD57" i="23" s="1"/>
  <c r="Y24" i="23"/>
  <c r="Y33" i="23" l="1"/>
  <c r="AC33" i="23" s="1"/>
  <c r="AD33" i="23" s="1"/>
  <c r="AF32" i="23"/>
  <c r="AE24" i="23"/>
  <c r="AC24" i="23"/>
  <c r="AD24" i="23" s="1"/>
  <c r="AB23" i="23"/>
  <c r="Z23" i="23" s="1"/>
  <c r="AA23" i="23" s="1"/>
  <c r="AB32" i="23"/>
  <c r="Z32" i="23" s="1"/>
  <c r="AA32" i="23" s="1"/>
  <c r="AF57" i="23"/>
  <c r="AE57" i="23"/>
  <c r="AB56" i="23"/>
  <c r="Z56" i="23" s="1"/>
  <c r="AA56" i="23" s="1"/>
  <c r="Y25" i="23"/>
  <c r="AF33" i="23" l="1"/>
  <c r="Y34" i="23"/>
  <c r="AC34" i="23" s="1"/>
  <c r="AD34" i="23" s="1"/>
  <c r="AE33" i="23"/>
  <c r="AC25" i="23"/>
  <c r="AD25" i="23" s="1"/>
  <c r="AE25" i="23"/>
  <c r="AB24" i="23"/>
  <c r="Z24" i="23" s="1"/>
  <c r="AA24" i="23" s="1"/>
  <c r="AB33" i="23"/>
  <c r="Z33" i="23" s="1"/>
  <c r="AA33" i="23" s="1"/>
  <c r="AF34" i="23"/>
  <c r="AB57" i="23"/>
  <c r="Z57" i="23" s="1"/>
  <c r="AA57" i="23" s="1"/>
  <c r="Y26" i="23"/>
  <c r="Y35" i="23"/>
  <c r="AC35" i="23" s="1"/>
  <c r="AD35" i="23" s="1"/>
  <c r="AE34" i="23" l="1"/>
  <c r="AC26" i="23"/>
  <c r="AD26" i="23" s="1"/>
  <c r="AE26" i="23"/>
  <c r="AB25" i="23"/>
  <c r="Z25" i="23" s="1"/>
  <c r="AA25" i="23" s="1"/>
  <c r="AB34" i="23"/>
  <c r="Z34" i="23" s="1"/>
  <c r="AA34" i="23" s="1"/>
  <c r="AF35" i="23"/>
  <c r="AE35" i="23"/>
  <c r="Y27" i="23"/>
  <c r="Y36" i="23"/>
  <c r="AC36" i="23" s="1"/>
  <c r="AD36" i="23" s="1"/>
  <c r="AC27" i="23" l="1"/>
  <c r="AD27" i="23" s="1"/>
  <c r="AE27" i="23"/>
  <c r="AB26" i="23"/>
  <c r="Z26" i="23" s="1"/>
  <c r="AA26" i="23" s="1"/>
  <c r="AE36" i="23"/>
  <c r="AF36" i="23"/>
  <c r="AB35" i="23"/>
  <c r="Z35" i="23" s="1"/>
  <c r="AA35" i="23" s="1"/>
  <c r="Y37" i="23"/>
  <c r="AC37" i="23" s="1"/>
  <c r="AD37" i="23" s="1"/>
  <c r="AB27" i="23" l="1"/>
  <c r="Z27" i="23" s="1"/>
  <c r="AA27" i="23" s="1"/>
  <c r="AB36" i="23"/>
  <c r="Z36" i="23" s="1"/>
  <c r="AA36" i="23" s="1"/>
  <c r="AF37" i="23"/>
  <c r="AE37" i="23"/>
  <c r="Y38" i="23"/>
  <c r="AC38" i="23" s="1"/>
  <c r="AD38" i="23" s="1"/>
  <c r="AB37" i="23" l="1"/>
  <c r="Z37" i="23" s="1"/>
  <c r="AA37" i="23" s="1"/>
  <c r="AF38" i="23"/>
  <c r="AE38" i="23"/>
  <c r="Y39" i="23"/>
  <c r="AC39" i="23" s="1"/>
  <c r="AD39" i="23" s="1"/>
  <c r="AB38" i="23" l="1"/>
  <c r="Z38" i="23" s="1"/>
  <c r="AF39" i="23"/>
  <c r="AE39" i="23"/>
  <c r="Y40" i="23"/>
  <c r="AC40" i="23" s="1"/>
  <c r="AD40" i="23" s="1"/>
  <c r="AA38" i="23" l="1"/>
  <c r="AB39" i="23"/>
  <c r="Z39" i="23" s="1"/>
  <c r="AA39" i="23" s="1"/>
  <c r="AE40" i="23"/>
  <c r="AF40" i="23"/>
  <c r="Y41" i="23"/>
  <c r="AC41" i="23" s="1"/>
  <c r="AD41" i="23" s="1"/>
  <c r="AB40" i="23" l="1"/>
  <c r="Z40" i="23" s="1"/>
  <c r="AA40" i="23" s="1"/>
  <c r="AF41" i="23"/>
  <c r="AE41" i="23"/>
  <c r="Y42" i="23"/>
  <c r="AC42" i="23" s="1"/>
  <c r="AD42" i="23" s="1"/>
  <c r="AB41" i="23" l="1"/>
  <c r="Z41" i="23" s="1"/>
  <c r="AA41" i="23" s="1"/>
  <c r="AF42" i="23"/>
  <c r="AE42" i="23"/>
  <c r="Y43" i="23"/>
  <c r="AC43" i="23" s="1"/>
  <c r="AD43" i="23" s="1"/>
  <c r="AB42" i="23" l="1"/>
  <c r="Z42" i="23" s="1"/>
  <c r="AA42" i="23" s="1"/>
  <c r="AF43" i="23"/>
  <c r="AE43" i="23"/>
  <c r="Y44" i="23"/>
  <c r="AC44" i="23" s="1"/>
  <c r="AD44" i="23" s="1"/>
  <c r="AB43" i="23" l="1"/>
  <c r="Z43" i="23" s="1"/>
  <c r="AA43" i="23" s="1"/>
  <c r="AE44" i="23"/>
  <c r="AF44" i="23"/>
  <c r="Y45" i="23"/>
  <c r="AC45" i="23" s="1"/>
  <c r="AD45" i="23" s="1"/>
  <c r="AB44" i="23" l="1"/>
  <c r="Z44" i="23" s="1"/>
  <c r="AA44" i="23" s="1"/>
  <c r="AF45" i="23"/>
  <c r="AE45" i="23"/>
  <c r="Y46" i="23"/>
  <c r="AC46" i="23" s="1"/>
  <c r="AD46" i="23" s="1"/>
  <c r="AB45" i="23" l="1"/>
  <c r="Z45" i="23" s="1"/>
  <c r="AA45" i="23" s="1"/>
  <c r="AF46" i="23"/>
  <c r="AE46" i="23"/>
  <c r="Y47" i="23"/>
  <c r="AC47" i="23" s="1"/>
  <c r="AD47" i="23" s="1"/>
  <c r="AB46" i="23" l="1"/>
  <c r="Z46" i="23" s="1"/>
  <c r="AA46" i="23" s="1"/>
  <c r="AF47" i="23"/>
  <c r="AE47" i="23"/>
  <c r="Y48" i="23"/>
  <c r="AC48" i="23" s="1"/>
  <c r="AD48" i="23" s="1"/>
  <c r="AB47" i="23" l="1"/>
  <c r="Z47" i="23" s="1"/>
  <c r="AA47" i="23" s="1"/>
  <c r="AE48" i="23"/>
  <c r="AF48" i="23"/>
  <c r="Y49" i="23"/>
  <c r="AC49" i="23" s="1"/>
  <c r="AD49" i="23" s="1"/>
  <c r="AB48" i="23" l="1"/>
  <c r="Z48" i="23" s="1"/>
  <c r="AF49" i="23"/>
  <c r="AE49" i="23"/>
  <c r="Y50" i="23"/>
  <c r="AC50" i="23" s="1"/>
  <c r="AD50" i="23" s="1"/>
  <c r="AA48" i="23" l="1"/>
  <c r="AI40" i="23"/>
  <c r="AB49" i="23"/>
  <c r="Z49" i="23" s="1"/>
  <c r="AA49" i="23" s="1"/>
  <c r="AF50" i="23"/>
  <c r="AE50" i="23"/>
  <c r="Y51" i="23"/>
  <c r="AC51" i="23" s="1"/>
  <c r="AD51" i="23" s="1"/>
  <c r="AJ40" i="23" l="1"/>
  <c r="AI41" i="23"/>
  <c r="AK40" i="23"/>
  <c r="AB50" i="23"/>
  <c r="Z50" i="23" s="1"/>
  <c r="AA50" i="23" s="1"/>
  <c r="AF51" i="23"/>
  <c r="AE51" i="23"/>
  <c r="AB51" i="23" l="1"/>
  <c r="Z51" i="23" s="1"/>
  <c r="AA51" i="23" s="1"/>
  <c r="AN40" i="23" l="1"/>
  <c r="AN30" i="23" l="1"/>
  <c r="AN29" i="23"/>
  <c r="AN41" i="23"/>
  <c r="H54" i="23"/>
  <c r="H55" i="23" s="1"/>
  <c r="I54" i="23" l="1"/>
  <c r="K57" i="23"/>
  <c r="J57" i="23"/>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<sst xmlns="http://schemas.openxmlformats.org/spreadsheetml/2006/main" count="112" uniqueCount="87">
  <si>
    <t>Date:</t>
  </si>
  <si>
    <t>Compression</t>
  </si>
  <si>
    <t xml:space="preserve"> </t>
  </si>
  <si>
    <t>R. Abbott</t>
  </si>
  <si>
    <t>Revision:</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</si>
  <si>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</si>
  <si>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</si>
  <si>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</si>
  <si>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</si>
  <si>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</si>
  <si>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</si>
  <si>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</si>
  <si>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</si>
  <si>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</si>
  <si>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</si>
  <si>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</si>
  <si>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</si>
  <si>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</si>
  <si>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</si>
  <si>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</si>
  <si>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</si>
  <si>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</si>
  <si>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</si>
  <si>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</si>
  <si>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</si>
  <si>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</si>
  <si>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</si>
  <si>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</si>
  <si>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</si>
  <si>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</si>
  <si>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</si>
  <si>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</si>
  <si>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</si>
  <si>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</si>
  <si>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</si>
  <si>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</si>
  <si>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</si>
  <si>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</si>
  <si>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</si>
  <si>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</si>
  <si>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</si>
  <si>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</si>
  <si>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</si>
  <si>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</si>
  <si>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</si>
  <si>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</si>
  <si>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</si>
  <si>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</si>
  <si>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</si>
  <si>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</si>
  <si>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</si>
  <si>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</si>
  <si>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</si>
  <si>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</si>
  <si>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</si>
  <si>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</si>
  <si>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t>JOHNSON EULER COLUMN ANALYSIS</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</si>
  <si>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</si>
  <si>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</si>
  <si>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</si>
  <si>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</si>
  <si>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</si>
  <si>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</si>
  <si>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</si>
  <si>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</si>
  <si>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</si>
  <si>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</si>
  <si>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</si>
  <si>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</si>
  <si>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</si>
  <si>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t>
  </si>
  <si>
    <t>Effective Slenderness Ratio</t>
  </si>
  <si>
    <t>S =</t>
  </si>
  <si>
    <t>Euler Column Allowable</t>
  </si>
  <si>
    <t>Johnson Column Allowable</t>
  </si>
  <si>
    <t>Tangent Modulus Column Allowable</t>
  </si>
  <si>
    <t>lb</t>
  </si>
  <si>
    <t>Minimum Radius of Gyration</t>
  </si>
  <si>
    <t>P =</t>
  </si>
  <si>
    <t>Applied Load:</t>
  </si>
  <si>
    <t>Johnson Euler Intercept</t>
  </si>
  <si>
    <t>AA-SM-018-003</t>
  </si>
  <si>
    <t>http://www.abbottaerospace.com/subscribe</t>
  </si>
  <si>
    <t>http://www.xl-viking.com/download-free-trial/</t>
  </si>
  <si>
    <t>http://www.abbottaerospace.com/engineering-services</t>
  </si>
  <si>
    <t>(Abbott, Richard. Analysis and Design of Composite and Metallic Flight Vehicle Structures 1st Edition, 2016)</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</si>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</sst>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4">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2"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25">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165" fontId="7" fillId="0" borderId="0" xfId="0" applyNumberFormat="1" applyFont="1" applyBorder="1" applyAlignment="1" applyProtection="1">
      <alignment horizontal="left"/>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165" fontId="7" fillId="0" borderId="0" xfId="0" applyNumberFormat="1"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Border="1" applyAlignment="1">
      <alignment horizontal="left"/>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Alignment="1">
      <alignment horizontal="right" vertical="top"/>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1" fontId="6" fillId="0" borderId="0" xfId="0" applyNumberFormat="1" applyFont="1" applyBorder="1" applyAlignment="1" applyProtection="1">
      <alignment horizontal="left"/>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0" fontId="6" fillId="0" borderId="0" xfId="3" applyFont="1" applyBorder="1" applyAlignment="1">
      <alignment horizontal="left" vertical="top" wrapText="1"/>
    </xf>
    <xf numFmtId="0" fontId="23" fillId="0" borderId="0" xfId="8" applyFont="1" applyBorder="1" applyAlignment="1" applyProtection="1">
      <alignment horizontal="center"/>
    </xf>
    <xf numFmtId="0" fontId="19" fillId="0" borderId="0" xfId="9" applyBorder="1" applyAlignment="1" applyProtection="1">
      <alignment horizontal="center"/>
    </xf>
    <xf numFmtId="0" fontId="22" fillId="0" borderId="0" xfId="8" applyBorder="1" applyAlignment="1">
      <alignment horizontal="center"/>
    </xf>
    <xf numFmtId="0" fontId="19" fillId="0" borderId="0" xfId="9" applyFont="1" applyBorder="1" applyAlignment="1" applyProtection="1">
      <alignment horizontal="center"/>
    </xf>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9504957713636"/>
          <c:y val="4.0169133192388996E-2"/>
          <c:w val="0.79840569407990669"/>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Sheet1!$AF$20:$AF$57</c:f>
              <c:numCache>
                <c:formatCode>0</c:formatCode>
                <c:ptCount val="38"/>
                <c:pt idx="8">
                  <c:v>70000.000000000015</c:v>
                </c:pt>
                <c:pt idx="9">
                  <c:v>67350.034590107534</c:v>
                </c:pt>
                <c:pt idx="10">
                  <c:v>64847.74776149488</c:v>
                </c:pt>
                <c:pt idx="11">
                  <c:v>62482.366728556015</c:v>
                </c:pt>
                <c:pt idx="12">
                  <c:v>60244.083396435417</c:v>
                </c:pt>
                <c:pt idx="13">
                  <c:v>58123.95252323398</c:v>
                </c:pt>
                <c:pt idx="14">
                  <c:v>56113.802207336506</c:v>
                </c:pt>
                <c:pt idx="15">
                  <c:v>54206.15502410652</c:v>
                </c:pt>
                <c:pt idx="16">
                  <c:v>52394.158388224307</c:v>
                </c:pt>
                <c:pt idx="17">
                  <c:v>50671.522928551545</c:v>
                </c:pt>
                <c:pt idx="18">
                  <c:v>49032.467838956647</c:v>
                </c:pt>
                <c:pt idx="19">
                  <c:v>47471.672316992852</c:v>
                </c:pt>
                <c:pt idx="20">
                  <c:v>45984.232327523154</c:v>
                </c:pt>
                <c:pt idx="21">
                  <c:v>44565.622034280845</c:v>
                </c:pt>
                <c:pt idx="22">
                  <c:v>43211.659332164585</c:v>
                </c:pt>
                <c:pt idx="23">
                  <c:v>41918.474989441391</c:v>
                </c:pt>
                <c:pt idx="24">
                  <c:v>40682.484974147228</c:v>
                </c:pt>
                <c:pt idx="25">
                  <c:v>39500.365594631905</c:v>
                </c:pt>
                <c:pt idx="26">
                  <c:v>38369.031131883392</c:v>
                </c:pt>
                <c:pt idx="27">
                  <c:v>37285.613682222785</c:v>
                </c:pt>
                <c:pt idx="28">
                  <c:v>36247.444964216214</c:v>
                </c:pt>
                <c:pt idx="29">
                  <c:v>35252.039874065274</c:v>
                </c:pt>
                <c:pt idx="30">
                  <c:v>34297.08160003354</c:v>
                </c:pt>
                <c:pt idx="31">
                  <c:v>33380.408129248921</c:v>
                </c:pt>
                <c:pt idx="32">
                  <c:v>32499.999999999996</c:v>
                </c:pt>
                <c:pt idx="33">
                  <c:v>25325.774193512316</c:v>
                </c:pt>
                <c:pt idx="34">
                  <c:v>20289.208188563094</c:v>
                </c:pt>
                <c:pt idx="35">
                  <c:v>15614.005608362828</c:v>
                </c:pt>
                <c:pt idx="36">
                  <c:v>10065.384253391647</c:v>
                </c:pt>
                <c:pt idx="37">
                  <c:v>7023.6826033932102</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Sheet1!$Z$19:$Z$57</c:f>
              <c:numCache>
                <c:formatCode>0.00</c:formatCode>
                <c:ptCount val="39"/>
                <c:pt idx="0">
                  <c:v>0</c:v>
                </c:pt>
                <c:pt idx="1">
                  <c:v>1.1159329769251216</c:v>
                </c:pt>
                <c:pt idx="2">
                  <c:v>2.2318659538502432</c:v>
                </c:pt>
                <c:pt idx="3">
                  <c:v>3.3477989307753648</c:v>
                </c:pt>
                <c:pt idx="4">
                  <c:v>4.4637319077004864</c:v>
                </c:pt>
                <c:pt idx="5">
                  <c:v>5.5796648846256085</c:v>
                </c:pt>
                <c:pt idx="6">
                  <c:v>6.6955978615507297</c:v>
                </c:pt>
                <c:pt idx="7">
                  <c:v>7.8115308384758517</c:v>
                </c:pt>
                <c:pt idx="8">
                  <c:v>8.9274638154009729</c:v>
                </c:pt>
                <c:pt idx="9">
                  <c:v>10.04339679232608</c:v>
                </c:pt>
                <c:pt idx="10">
                  <c:v>13.098816996294172</c:v>
                </c:pt>
                <c:pt idx="11">
                  <c:v>16.759265656668507</c:v>
                </c:pt>
                <c:pt idx="12">
                  <c:v>20.926157592216061</c:v>
                </c:pt>
                <c:pt idx="13">
                  <c:v>25.369631960116035</c:v>
                </c:pt>
                <c:pt idx="14">
                  <c:v>29.761302325940484</c:v>
                </c:pt>
                <c:pt idx="15">
                  <c:v>33.775847925921248</c:v>
                </c:pt>
                <c:pt idx="16">
                  <c:v>37.202568471666389</c:v>
                </c:pt>
                <c:pt idx="17">
                  <c:v>39.988515788043379</c:v>
                </c:pt>
                <c:pt idx="18">
                  <c:v>42.201145555708806</c:v>
                </c:pt>
                <c:pt idx="19">
                  <c:v>43.961127320540676</c:v>
                </c:pt>
                <c:pt idx="20">
                  <c:v>45.391215676724038</c:v>
                </c:pt>
                <c:pt idx="21">
                  <c:v>46.592562290841414</c:v>
                </c:pt>
                <c:pt idx="22">
                  <c:v>47.639946341918616</c:v>
                </c:pt>
                <c:pt idx="23">
                  <c:v>48.585404200143913</c:v>
                </c:pt>
                <c:pt idx="24">
                  <c:v>49.463934210390413</c:v>
                </c:pt>
                <c:pt idx="25">
                  <c:v>50.298643602442034</c:v>
                </c:pt>
                <c:pt idx="26">
                  <c:v>51.104649628445344</c:v>
                </c:pt>
                <c:pt idx="27">
                  <c:v>51.891808294139622</c:v>
                </c:pt>
                <c:pt idx="28">
                  <c:v>52.666545735307828</c:v>
                </c:pt>
                <c:pt idx="29">
                  <c:v>53.433060967996333</c:v>
                </c:pt>
                <c:pt idx="30">
                  <c:v>54.194107308744989</c:v>
                </c:pt>
                <c:pt idx="31">
                  <c:v>54.951497808318116</c:v>
                </c:pt>
                <c:pt idx="32">
                  <c:v>55.706431966672341</c:v>
                </c:pt>
                <c:pt idx="33">
                  <c:v>56.459707279281915</c:v>
                </c:pt>
                <c:pt idx="34">
                  <c:v>63.967768633201317</c:v>
                </c:pt>
                <c:pt idx="35">
                  <c:v>71.4680422160001</c:v>
                </c:pt>
                <c:pt idx="36">
                  <c:v>81.468056230053946</c:v>
                </c:pt>
                <c:pt idx="37">
                  <c:v>101.46805664943525</c:v>
                </c:pt>
                <c:pt idx="38">
                  <c:v>121.46805665054735</c:v>
                </c:pt>
              </c:numCache>
            </c:numRef>
          </c:xVal>
          <c:yVal>
            <c:numRef>
              <c:f>Sheet1!$AC$19:$AC$57</c:f>
              <c:numCache>
                <c:formatCode>0</c:formatCode>
                <c:ptCount val="39"/>
                <c:pt idx="0">
                  <c:v>70000</c:v>
                </c:pt>
                <c:pt idx="1">
                  <c:v>70000</c:v>
                </c:pt>
                <c:pt idx="2">
                  <c:v>70000</c:v>
                </c:pt>
                <c:pt idx="3">
                  <c:v>70000</c:v>
                </c:pt>
                <c:pt idx="4">
                  <c:v>70000</c:v>
                </c:pt>
                <c:pt idx="5">
                  <c:v>70000</c:v>
                </c:pt>
                <c:pt idx="6">
                  <c:v>70000</c:v>
                </c:pt>
                <c:pt idx="7">
                  <c:v>70000</c:v>
                </c:pt>
                <c:pt idx="8">
                  <c:v>70000</c:v>
                </c:pt>
                <c:pt idx="9">
                  <c:v>70000.000000000015</c:v>
                </c:pt>
                <c:pt idx="10">
                  <c:v>67350.034590107534</c:v>
                </c:pt>
                <c:pt idx="11">
                  <c:v>64847.74776149488</c:v>
                </c:pt>
                <c:pt idx="12">
                  <c:v>62482.366728556015</c:v>
                </c:pt>
                <c:pt idx="13">
                  <c:v>60244.083396435417</c:v>
                </c:pt>
                <c:pt idx="14">
                  <c:v>58123.95252323398</c:v>
                </c:pt>
                <c:pt idx="15">
                  <c:v>56113.802207336506</c:v>
                </c:pt>
                <c:pt idx="16">
                  <c:v>54206.15502410652</c:v>
                </c:pt>
                <c:pt idx="17">
                  <c:v>52394.158388224307</c:v>
                </c:pt>
                <c:pt idx="18">
                  <c:v>50671.522928551545</c:v>
                </c:pt>
                <c:pt idx="19">
                  <c:v>49032.467838956647</c:v>
                </c:pt>
                <c:pt idx="20">
                  <c:v>47471.672316992852</c:v>
                </c:pt>
                <c:pt idx="21">
                  <c:v>45984.232327523154</c:v>
                </c:pt>
                <c:pt idx="22">
                  <c:v>44565.622034280845</c:v>
                </c:pt>
                <c:pt idx="23">
                  <c:v>43211.659332164585</c:v>
                </c:pt>
                <c:pt idx="24">
                  <c:v>41918.474989441391</c:v>
                </c:pt>
                <c:pt idx="25">
                  <c:v>40682.484974147228</c:v>
                </c:pt>
                <c:pt idx="26">
                  <c:v>39500.365594631905</c:v>
                </c:pt>
                <c:pt idx="27">
                  <c:v>38369.031131883392</c:v>
                </c:pt>
                <c:pt idx="28">
                  <c:v>37285.613682222785</c:v>
                </c:pt>
                <c:pt idx="29">
                  <c:v>36247.444964216214</c:v>
                </c:pt>
                <c:pt idx="30">
                  <c:v>35252.039874065274</c:v>
                </c:pt>
                <c:pt idx="31">
                  <c:v>34297.08160003354</c:v>
                </c:pt>
                <c:pt idx="32">
                  <c:v>33380.408129248921</c:v>
                </c:pt>
                <c:pt idx="33">
                  <c:v>32499.999999999996</c:v>
                </c:pt>
                <c:pt idx="34">
                  <c:v>25325.774193512316</c:v>
                </c:pt>
                <c:pt idx="35">
                  <c:v>20289.208188563094</c:v>
                </c:pt>
                <c:pt idx="36">
                  <c:v>15614.005608362828</c:v>
                </c:pt>
                <c:pt idx="37">
                  <c:v>10065.384253391647</c:v>
                </c:pt>
                <c:pt idx="38">
                  <c:v>7023.6826033932102</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4.2751661005395469</c:v>
                </c:pt>
                <c:pt idx="1">
                  <c:v>8.5503322010790939</c:v>
                </c:pt>
                <c:pt idx="2">
                  <c:v>12.825498301618641</c:v>
                </c:pt>
                <c:pt idx="3">
                  <c:v>17.100664402158188</c:v>
                </c:pt>
                <c:pt idx="4">
                  <c:v>21.375830502697735</c:v>
                </c:pt>
                <c:pt idx="5">
                  <c:v>25.650996603237282</c:v>
                </c:pt>
                <c:pt idx="6">
                  <c:v>29.926162703776829</c:v>
                </c:pt>
                <c:pt idx="7">
                  <c:v>34.201328804316375</c:v>
                </c:pt>
                <c:pt idx="8">
                  <c:v>38.476494904855919</c:v>
                </c:pt>
                <c:pt idx="9">
                  <c:v>39.226143310926759</c:v>
                </c:pt>
                <c:pt idx="10">
                  <c:v>39.975791716997598</c:v>
                </c:pt>
                <c:pt idx="11">
                  <c:v>40.725440123068438</c:v>
                </c:pt>
                <c:pt idx="12">
                  <c:v>41.475088529139278</c:v>
                </c:pt>
                <c:pt idx="13">
                  <c:v>42.224736935210117</c:v>
                </c:pt>
                <c:pt idx="14">
                  <c:v>42.974385341280957</c:v>
                </c:pt>
                <c:pt idx="15">
                  <c:v>43.724033747351797</c:v>
                </c:pt>
                <c:pt idx="16">
                  <c:v>44.473682153422637</c:v>
                </c:pt>
                <c:pt idx="17">
                  <c:v>45.223330559493476</c:v>
                </c:pt>
                <c:pt idx="18">
                  <c:v>45.972978965564316</c:v>
                </c:pt>
                <c:pt idx="19">
                  <c:v>46.722627371635156</c:v>
                </c:pt>
                <c:pt idx="20">
                  <c:v>47.472275777705995</c:v>
                </c:pt>
                <c:pt idx="21">
                  <c:v>48.221924183776835</c:v>
                </c:pt>
                <c:pt idx="22">
                  <c:v>48.971572589847675</c:v>
                </c:pt>
                <c:pt idx="23">
                  <c:v>49.721220995918515</c:v>
                </c:pt>
                <c:pt idx="24">
                  <c:v>50.470869401989354</c:v>
                </c:pt>
                <c:pt idx="25">
                  <c:v>51.220517808060194</c:v>
                </c:pt>
                <c:pt idx="26">
                  <c:v>51.970166214131034</c:v>
                </c:pt>
                <c:pt idx="27">
                  <c:v>52.719814620201873</c:v>
                </c:pt>
                <c:pt idx="28">
                  <c:v>53.469463026272713</c:v>
                </c:pt>
                <c:pt idx="29">
                  <c:v>54.219111432343553</c:v>
                </c:pt>
                <c:pt idx="30">
                  <c:v>54.968759838414393</c:v>
                </c:pt>
                <c:pt idx="31">
                  <c:v>55.718408244485232</c:v>
                </c:pt>
                <c:pt idx="32">
                  <c:v>56.468056650556058</c:v>
                </c:pt>
                <c:pt idx="33">
                  <c:v>63.968056650556058</c:v>
                </c:pt>
                <c:pt idx="34">
                  <c:v>71.468056650556065</c:v>
                </c:pt>
                <c:pt idx="35">
                  <c:v>81.468056650556065</c:v>
                </c:pt>
                <c:pt idx="36">
                  <c:v>101.46805665055606</c:v>
                </c:pt>
                <c:pt idx="37">
                  <c:v>121.46805665055606</c:v>
                </c:pt>
              </c:numCache>
            </c:numRef>
          </c:xVal>
          <c:yVal>
            <c:numRef>
              <c:f>Sheet1!$AE$20:$AE$57</c:f>
              <c:numCache>
                <c:formatCode>0</c:formatCode>
                <c:ptCount val="38"/>
                <c:pt idx="0">
                  <c:v>64813.712522045855</c:v>
                </c:pt>
                <c:pt idx="1">
                  <c:v>64254.850088183419</c:v>
                </c:pt>
                <c:pt idx="2">
                  <c:v>63323.4126984127</c:v>
                </c:pt>
                <c:pt idx="3">
                  <c:v>62019.400352733683</c:v>
                </c:pt>
                <c:pt idx="4">
                  <c:v>60342.813051146382</c:v>
                </c:pt>
                <c:pt idx="5">
                  <c:v>58293.650793650791</c:v>
                </c:pt>
                <c:pt idx="6">
                  <c:v>55871.91358024691</c:v>
                </c:pt>
                <c:pt idx="7">
                  <c:v>53077.601410934745</c:v>
                </c:pt>
                <c:pt idx="8">
                  <c:v>49910.71428571429</c:v>
                </c:pt>
                <c:pt idx="9">
                  <c:v>49317.008796976275</c:v>
                </c:pt>
                <c:pt idx="10">
                  <c:v>48711.847574339699</c:v>
                </c:pt>
                <c:pt idx="11">
                  <c:v>48095.230617804569</c:v>
                </c:pt>
                <c:pt idx="12">
                  <c:v>47467.157927370885</c:v>
                </c:pt>
                <c:pt idx="13">
                  <c:v>46827.629503038639</c:v>
                </c:pt>
                <c:pt idx="14">
                  <c:v>46176.645344807839</c:v>
                </c:pt>
                <c:pt idx="15">
                  <c:v>45514.205452678478</c:v>
                </c:pt>
                <c:pt idx="16">
                  <c:v>44840.309826650555</c:v>
                </c:pt>
                <c:pt idx="17">
                  <c:v>44154.958466724085</c:v>
                </c:pt>
                <c:pt idx="18">
                  <c:v>43458.151372899039</c:v>
                </c:pt>
                <c:pt idx="19">
                  <c:v>42749.888545175454</c:v>
                </c:pt>
                <c:pt idx="20">
                  <c:v>42030.1699835533</c:v>
                </c:pt>
                <c:pt idx="21">
                  <c:v>41298.995688032592</c:v>
                </c:pt>
                <c:pt idx="22">
                  <c:v>40556.365658613329</c:v>
                </c:pt>
                <c:pt idx="23">
                  <c:v>39802.279895295505</c:v>
                </c:pt>
                <c:pt idx="24">
                  <c:v>39036.73839807912</c:v>
                </c:pt>
                <c:pt idx="25">
                  <c:v>38259.741166964181</c:v>
                </c:pt>
                <c:pt idx="26">
                  <c:v>37471.28820195068</c:v>
                </c:pt>
                <c:pt idx="27">
                  <c:v>36671.379503038625</c:v>
                </c:pt>
                <c:pt idx="28">
                  <c:v>35860.015070228015</c:v>
                </c:pt>
                <c:pt idx="29">
                  <c:v>35037.194903518845</c:v>
                </c:pt>
                <c:pt idx="30">
                  <c:v>34202.919002911112</c:v>
                </c:pt>
                <c:pt idx="31">
                  <c:v>33357.187368404819</c:v>
                </c:pt>
                <c:pt idx="32">
                  <c:v>32499.999999999996</c:v>
                </c:pt>
                <c:pt idx="33">
                  <c:v>23293.47636406793</c:v>
                </c:pt>
                <c:pt idx="34">
                  <c:v>12940.304511469214</c:v>
                </c:pt>
                <c:pt idx="35">
                  <c:v>-2647.5996290327166</c:v>
                </c:pt>
                <c:pt idx="36">
                  <c:v>-39938.865065591963</c:v>
                </c:pt>
                <c:pt idx="37">
                  <c:v>-85384.073376225046</c:v>
                </c:pt>
              </c:numCache>
            </c:numRef>
          </c:yVal>
          <c:smooth val="0"/>
          <c:extLst>
            <c:ext xmlns:c16="http://schemas.microsoft.com/office/drawing/2014/chart" uri="{C3380CC4-5D6E-409C-BE32-E72D297353CC}">
              <c16:uniqueId val="{00000002-9424-4D7D-9771-0A53775EF07E}"/>
            </c:ext>
          </c:extLst>
        </c:ser>
        <c:ser>
          <c:idx val="1"/>
          <c:order val="3"/>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Sheet1!$AM$28:$AM$30</c:f>
              <c:numCache>
                <c:formatCode>0.0</c:formatCode>
                <c:ptCount val="3"/>
                <c:pt idx="0">
                  <c:v>26.924185497538868</c:v>
                </c:pt>
                <c:pt idx="1">
                  <c:v>26.924185497538868</c:v>
                </c:pt>
                <c:pt idx="2" formatCode="General">
                  <c:v>0</c:v>
                </c:pt>
              </c:numCache>
            </c:numRef>
          </c:xVal>
          <c:yVal>
            <c:numRef>
              <c:f>Sheet1!$AN$28:$AN$30</c:f>
              <c:numCache>
                <c:formatCode>General</c:formatCode>
                <c:ptCount val="3"/>
                <c:pt idx="0">
                  <c:v>0</c:v>
                </c:pt>
                <c:pt idx="1">
                  <c:v>59493.604267951028</c:v>
                </c:pt>
                <c:pt idx="2">
                  <c:v>59493.604267951028</c:v>
                </c:pt>
              </c:numCache>
            </c:numRef>
          </c:yVal>
          <c:smooth val="0"/>
          <c:extLst>
            <c:ext xmlns:c16="http://schemas.microsoft.com/office/drawing/2014/chart" uri="{C3380CC4-5D6E-409C-BE32-E72D297353CC}">
              <c16:uniqueId val="{00000003-9424-4D7D-9771-0A53775EF07E}"/>
            </c:ext>
          </c:extLst>
        </c:ser>
        <c:ser>
          <c:idx val="3"/>
          <c:order val="4"/>
          <c:spPr>
            <a:ln w="19050">
              <a:solidFill>
                <a:schemeClr val="tx1"/>
              </a:solidFill>
            </a:ln>
          </c:spPr>
          <c:marker>
            <c:symbol val="none"/>
          </c:marker>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8-9424-4D7D-9771-0A53775EF07E}"/>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Sheet1!$AM$32:$AM$33</c:f>
              <c:numCache>
                <c:formatCode>0.0</c:formatCode>
                <c:ptCount val="2"/>
                <c:pt idx="0">
                  <c:v>26.924185497538868</c:v>
                </c:pt>
                <c:pt idx="1">
                  <c:v>26.924185497538868</c:v>
                </c:pt>
              </c:numCache>
            </c:numRef>
          </c:xVal>
          <c:yVal>
            <c:numRef>
              <c:f>Sheet1!$AN$32:$AN$33</c:f>
              <c:numCache>
                <c:formatCode>0.0</c:formatCode>
                <c:ptCount val="2"/>
                <c:pt idx="0" formatCode="General">
                  <c:v>0</c:v>
                </c:pt>
                <c:pt idx="1">
                  <c:v>57611.388602305218</c:v>
                </c:pt>
              </c:numCache>
            </c:numRef>
          </c:yVal>
          <c:smooth val="0"/>
          <c:extLst>
            <c:ext xmlns:c16="http://schemas.microsoft.com/office/drawing/2014/chart" uri="{C3380CC4-5D6E-409C-BE32-E72D297353CC}">
              <c16:uniqueId val="{00000004-9424-4D7D-9771-0A53775EF07E}"/>
            </c:ext>
          </c:extLst>
        </c:ser>
        <c:ser>
          <c:idx val="6"/>
          <c:order val="5"/>
          <c:spPr>
            <a:ln w="19050">
              <a:solidFill>
                <a:schemeClr val="tx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9424-4D7D-9771-0A53775EF07E}"/>
                </c:ext>
              </c:extLst>
            </c:dLbl>
            <c:dLbl>
              <c:idx val="1"/>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extLst>
                <c:ext xmlns:c16="http://schemas.microsoft.com/office/drawing/2014/chart" uri="{C3380CC4-5D6E-409C-BE32-E72D297353CC}">
                  <c16:uniqueId val="{0000000E-9424-4D7D-9771-0A53775EF07E}"/>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Sheet1!$AM$40:$AM$41</c:f>
              <c:numCache>
                <c:formatCode>General</c:formatCode>
                <c:ptCount val="2"/>
                <c:pt idx="0" formatCode="0.0">
                  <c:v>26.924185497538868</c:v>
                </c:pt>
                <c:pt idx="1">
                  <c:v>0</c:v>
                </c:pt>
              </c:numCache>
            </c:numRef>
          </c:xVal>
          <c:yVal>
            <c:numRef>
              <c:f>Sheet1!$AN$40:$AN$41</c:f>
              <c:numCache>
                <c:formatCode>General</c:formatCode>
                <c:ptCount val="2"/>
                <c:pt idx="0">
                  <c:v>59493.604267951028</c:v>
                </c:pt>
                <c:pt idx="1">
                  <c:v>59493.604267951028</c:v>
                </c:pt>
              </c:numCache>
            </c:numRef>
          </c:yVal>
          <c:smooth val="0"/>
          <c:extLst>
            <c:ext xmlns:c16="http://schemas.microsoft.com/office/drawing/2014/chart" uri="{C3380CC4-5D6E-409C-BE32-E72D297353CC}">
              <c16:uniqueId val="{0000000C-9424-4D7D-9771-0A53775EF07E}"/>
            </c:ext>
          </c:extLst>
        </c:ser>
        <c:dLbls>
          <c:showLegendKey val="0"/>
          <c:showVal val="0"/>
          <c:showCatName val="0"/>
          <c:showSerName val="0"/>
          <c:showPercent val="0"/>
          <c:showBubbleSize val="0"/>
        </c:dLbls>
        <c:axId val="537095072"/>
        <c:axId val="537088800"/>
      </c:scatterChart>
      <c:valAx>
        <c:axId val="53709507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a:t>
                </a:r>
                <a:r>
                  <a:rPr lang="en-CA" baseline="0"/>
                  <a:t> Slenderness Ratio</a:t>
                </a:r>
                <a:endParaRPr lang="en-CA"/>
              </a:p>
            </c:rich>
          </c:tx>
          <c:layout>
            <c:manualLayout>
              <c:xMode val="edge"/>
              <c:yMode val="edge"/>
              <c:x val="0.43047239185746128"/>
              <c:y val="0.951019302398573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88800"/>
        <c:crosses val="autoZero"/>
        <c:crossBetween val="midCat"/>
        <c:majorUnit val="20"/>
      </c:valAx>
      <c:valAx>
        <c:axId val="537088800"/>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537095072"/>
        <c:crosses val="autoZero"/>
        <c:crossBetween val="midCat"/>
      </c:valAx>
      <c:spPr>
        <a:noFill/>
        <a:ln w="12700">
          <a:solidFill>
            <a:schemeClr val="bg1">
              <a:lumMod val="50000"/>
            </a:schemeClr>
          </a:solidFill>
        </a:ln>
      </c:spPr>
    </c:plotArea>
    <c:legend>
      <c:legendPos val="r"/>
      <c:legendEntry>
        <c:idx val="3"/>
        <c:delete val="1"/>
      </c:legendEntry>
      <c:legendEntry>
        <c:idx val="4"/>
        <c:delete val="1"/>
      </c:legendEntry>
      <c:legendEntry>
        <c:idx val="5"/>
        <c:delete val="1"/>
      </c:legendEntry>
      <c:layout>
        <c:manualLayout>
          <c:xMode val="edge"/>
          <c:yMode val="edge"/>
          <c:x val="0.55850946518113165"/>
          <c:y val="7.3823860830557531E-2"/>
          <c:w val="0.32643604005638832"/>
          <c:h val="0.23168799976146143"/>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0</xdr:colOff>
      <xdr:row>51</xdr:row>
      <xdr:rowOff>0</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38250"/>
          <a:ext cx="2507796" cy="626929"/>
          <a:chOff x="40822" y="1267641"/>
          <a:chExt cx="2570933" cy="630195"/>
        </a:xfrm>
      </xdr:grpSpPr>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 name="xlv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70"/>
    <col min="3" max="3" width="10.6640625" style="70" bestFit="1" customWidth="1"/>
    <col min="4" max="11" width="9.109375" style="70"/>
    <col min="12" max="12" width="5.44140625" style="59" customWidth="1"/>
    <col min="13" max="17" width="5.33203125" style="86" customWidth="1"/>
    <col min="18" max="19" width="5.33203125" style="87" customWidth="1"/>
    <col min="20" max="25" width="9.109375" style="89"/>
    <col min="26" max="16384" width="9.109375" style="70"/>
  </cols>
  <sheetData>
    <row r="1" spans="1:25" s="59" customFormat="1" ht="13.8">
      <c r="A1" s="55"/>
      <c r="B1" s="56" t="s">
        <v>5</v>
      </c>
      <c r="C1" s="57" t="s">
        <v>3</v>
      </c>
      <c r="D1" s="55"/>
      <c r="E1" s="55"/>
      <c r="F1" s="56" t="s">
        <v>31</v>
      </c>
      <c r="G1" s="58"/>
      <c r="H1" s="55"/>
      <c r="I1" s="55"/>
      <c r="J1" s="55"/>
      <c r="K1" s="55"/>
      <c r="M1" s="82"/>
      <c r="N1" s="82"/>
      <c r="O1" s="82"/>
      <c r="P1" s="82"/>
      <c r="Q1" s="82"/>
      <c r="R1" s="82"/>
      <c r="S1" s="82"/>
      <c r="T1" s="83"/>
      <c r="U1" s="83"/>
      <c r="V1" s="83"/>
      <c r="W1" s="84"/>
      <c r="X1" s="85"/>
      <c r="Y1" s="83"/>
    </row>
    <row r="2" spans="1:25" s="59" customFormat="1" ht="13.8">
      <c r="A2" s="55"/>
      <c r="B2" s="56" t="s">
        <v>6</v>
      </c>
      <c r="C2" s="57" t="s">
        <v>2</v>
      </c>
      <c r="D2" s="55"/>
      <c r="E2" s="55"/>
      <c r="F2" s="56" t="s">
        <v>7</v>
      </c>
      <c r="G2" s="57"/>
      <c r="H2" s="55"/>
      <c r="I2" s="55"/>
      <c r="J2" s="55"/>
      <c r="K2" s="55"/>
      <c r="M2" s="82"/>
      <c r="N2" s="82"/>
      <c r="O2" s="82"/>
      <c r="P2" s="82"/>
      <c r="Q2" s="82"/>
      <c r="R2" s="82"/>
      <c r="S2" s="82"/>
      <c r="T2" s="83"/>
      <c r="U2" s="83"/>
      <c r="V2" s="83"/>
      <c r="W2" s="84"/>
      <c r="X2" s="85"/>
      <c r="Y2" s="83"/>
    </row>
    <row r="3" spans="1:25" s="59" customFormat="1" ht="13.8">
      <c r="A3" s="55"/>
      <c r="B3" s="56" t="s">
        <v>0</v>
      </c>
      <c r="C3" s="62"/>
      <c r="D3" s="55"/>
      <c r="E3" s="55"/>
      <c r="F3" s="56" t="s">
        <v>4</v>
      </c>
      <c r="G3" s="57"/>
      <c r="H3" s="55"/>
      <c r="I3" s="55"/>
      <c r="J3" s="55"/>
      <c r="K3" s="55"/>
      <c r="M3" s="82"/>
      <c r="N3" s="82"/>
      <c r="O3" s="82"/>
      <c r="P3" s="82"/>
      <c r="Q3" s="82"/>
      <c r="R3" s="82"/>
      <c r="S3" s="82"/>
      <c r="T3" s="83"/>
      <c r="U3" s="83"/>
      <c r="V3" s="83"/>
      <c r="W3" s="84"/>
      <c r="X3" s="85"/>
      <c r="Y3" s="83"/>
    </row>
    <row r="4" spans="1:25" s="59" customFormat="1" ht="13.8">
      <c r="A4" s="55"/>
      <c r="B4" s="56" t="s">
        <v>32</v>
      </c>
      <c r="C4" s="58"/>
      <c r="D4" s="55"/>
      <c r="E4" s="55"/>
      <c r="F4" s="56" t="s">
        <v>33</v>
      </c>
      <c r="G4" s="57" t="s">
        <v>34</v>
      </c>
      <c r="H4" s="55"/>
      <c r="I4" s="55"/>
      <c r="J4" s="55"/>
      <c r="K4" s="55"/>
      <c r="M4" s="82"/>
      <c r="N4" s="82"/>
      <c r="O4" s="82"/>
      <c r="P4" s="82"/>
      <c r="Q4" s="86"/>
      <c r="R4" s="87"/>
      <c r="S4" s="87"/>
      <c r="T4" s="83"/>
      <c r="U4" s="83"/>
      <c r="V4" s="83"/>
      <c r="W4" s="84"/>
      <c r="X4" s="85"/>
      <c r="Y4" s="83"/>
    </row>
    <row r="5" spans="1:25" s="59" customFormat="1" ht="13.8">
      <c r="A5" s="55"/>
      <c r="B5" s="56" t="s">
        <v>35</v>
      </c>
      <c r="C5" s="58"/>
      <c r="D5" s="55"/>
      <c r="E5" s="56"/>
      <c r="F5" s="55"/>
      <c r="G5" s="55"/>
      <c r="H5" s="55"/>
      <c r="I5" s="55"/>
      <c r="J5" s="55"/>
      <c r="K5" s="55"/>
      <c r="M5" s="82"/>
      <c r="N5" s="82"/>
      <c r="O5" s="82"/>
      <c r="P5" s="82"/>
      <c r="Q5" s="86"/>
      <c r="R5" s="87"/>
      <c r="S5" s="87"/>
      <c r="T5" s="83"/>
      <c r="U5" s="83"/>
      <c r="V5" s="83"/>
      <c r="W5" s="84"/>
      <c r="X5" s="85"/>
      <c r="Y5" s="83"/>
    </row>
    <row r="6" spans="1:25" s="59" customFormat="1" ht="13.8">
      <c r="A6" s="55"/>
      <c r="B6" s="55" t="s">
        <v>8</v>
      </c>
      <c r="C6" s="63"/>
      <c r="D6" s="55"/>
      <c r="E6" s="55"/>
      <c r="F6" s="55"/>
      <c r="G6" s="55"/>
      <c r="H6" s="55"/>
      <c r="I6" s="55"/>
      <c r="J6" s="55"/>
      <c r="K6" s="55"/>
      <c r="M6" s="82"/>
      <c r="N6" s="82"/>
      <c r="O6" s="82"/>
      <c r="P6" s="82"/>
      <c r="Q6" s="86"/>
      <c r="R6" s="87"/>
      <c r="S6" s="87"/>
      <c r="T6" s="83"/>
      <c r="U6" s="83"/>
      <c r="V6" s="83"/>
      <c r="W6" s="84"/>
      <c r="X6" s="85"/>
      <c r="Y6" s="83"/>
    </row>
    <row r="7" spans="1:25" s="59" customFormat="1" ht="13.8">
      <c r="A7" s="55"/>
      <c r="B7" s="55"/>
      <c r="C7" s="55"/>
      <c r="D7" s="55"/>
      <c r="E7" s="55"/>
      <c r="F7" s="55"/>
      <c r="G7" s="55"/>
      <c r="H7" s="55"/>
      <c r="I7" s="55"/>
      <c r="J7" s="55"/>
      <c r="K7" s="55"/>
      <c r="M7" s="82"/>
      <c r="N7" s="82"/>
      <c r="O7" s="82"/>
      <c r="P7" s="82"/>
      <c r="Q7" s="86"/>
      <c r="R7" s="87"/>
      <c r="S7" s="87"/>
      <c r="T7" s="83"/>
      <c r="U7" s="83"/>
      <c r="V7" s="83"/>
      <c r="W7" s="84"/>
      <c r="X7" s="85"/>
      <c r="Y7" s="83"/>
    </row>
    <row r="8" spans="1:25" s="59" customFormat="1" ht="13.8">
      <c r="A8" s="64"/>
      <c r="E8" s="60"/>
      <c r="F8" s="61"/>
      <c r="H8" s="65"/>
      <c r="I8" s="60"/>
      <c r="J8" s="66"/>
      <c r="K8" s="67"/>
      <c r="L8" s="68"/>
      <c r="M8" s="82"/>
      <c r="N8" s="82"/>
      <c r="O8" s="82"/>
      <c r="P8" s="82"/>
      <c r="Q8" s="86"/>
      <c r="R8" s="87"/>
      <c r="S8" s="87"/>
      <c r="T8" s="83"/>
      <c r="U8" s="83"/>
      <c r="V8" s="83"/>
      <c r="W8" s="83"/>
      <c r="X8" s="83"/>
      <c r="Y8" s="83"/>
    </row>
    <row r="9" spans="1:25" s="59" customFormat="1" ht="13.8">
      <c r="E9" s="60"/>
      <c r="F9" s="65"/>
      <c r="H9" s="65"/>
      <c r="I9" s="60"/>
      <c r="J9" s="67"/>
      <c r="K9" s="67"/>
      <c r="L9" s="68"/>
      <c r="M9" s="82"/>
      <c r="N9" s="82"/>
      <c r="O9" s="82"/>
      <c r="P9" s="82"/>
      <c r="Q9" s="86"/>
      <c r="R9" s="87"/>
      <c r="S9" s="87"/>
      <c r="T9" s="83"/>
      <c r="U9" s="83"/>
      <c r="V9" s="83"/>
      <c r="W9" s="83"/>
      <c r="X9" s="83"/>
      <c r="Y9" s="83"/>
    </row>
    <row r="10" spans="1:25" s="59" customFormat="1" ht="13.8">
      <c r="E10" s="60"/>
      <c r="F10" s="65"/>
      <c r="H10" s="65"/>
      <c r="I10" s="60"/>
      <c r="J10" s="61"/>
      <c r="K10" s="65"/>
      <c r="L10" s="68"/>
      <c r="M10" s="82"/>
      <c r="N10" s="82"/>
      <c r="O10" s="82"/>
      <c r="P10" s="82"/>
      <c r="Q10" s="86"/>
      <c r="R10" s="87"/>
      <c r="S10" s="87"/>
      <c r="T10" s="83"/>
      <c r="U10" s="83"/>
      <c r="V10" s="83"/>
      <c r="W10" s="83"/>
      <c r="X10" s="83"/>
      <c r="Y10" s="83"/>
    </row>
    <row r="11" spans="1:25" s="59" customFormat="1" ht="13.8">
      <c r="E11" s="60"/>
      <c r="F11" s="65"/>
      <c r="I11" s="69"/>
      <c r="J11" s="61"/>
      <c r="M11" s="82"/>
      <c r="N11" s="82"/>
      <c r="O11" s="82"/>
      <c r="P11" s="82"/>
      <c r="Q11" s="82"/>
      <c r="R11" s="82"/>
      <c r="S11" s="82"/>
      <c r="T11" s="83"/>
      <c r="U11" s="83"/>
      <c r="V11" s="83"/>
      <c r="W11" s="83"/>
      <c r="X11" s="83"/>
      <c r="Y11" s="83"/>
    </row>
    <row r="12" spans="1:25">
      <c r="C12" s="71" t="str">
        <f>G4</f>
        <v>IMPORTANT INFORMATION</v>
      </c>
      <c r="M12" s="82"/>
      <c r="N12" s="82"/>
      <c r="O12" s="82"/>
      <c r="P12" s="82"/>
      <c r="Q12" s="88"/>
      <c r="R12" s="88"/>
      <c r="S12" s="88"/>
    </row>
    <row r="13" spans="1:25" s="59" customFormat="1" ht="13.8">
      <c r="M13" s="82"/>
      <c r="N13" s="82"/>
      <c r="O13" s="82"/>
      <c r="P13" s="82"/>
      <c r="Q13" s="82"/>
      <c r="R13" s="82"/>
      <c r="S13" s="82"/>
      <c r="T13" s="83"/>
      <c r="U13" s="83"/>
      <c r="V13" s="83"/>
      <c r="W13" s="83"/>
      <c r="X13" s="83"/>
      <c r="Y13" s="83"/>
    </row>
    <row r="14" spans="1:25" s="59" customFormat="1" ht="13.8">
      <c r="B14" s="72" t="s">
        <v>36</v>
      </c>
      <c r="M14" s="82"/>
      <c r="N14" s="82"/>
      <c r="O14" s="82"/>
      <c r="P14" s="82"/>
      <c r="Q14" s="82"/>
      <c r="R14" s="82"/>
      <c r="S14" s="82"/>
      <c r="T14" s="83"/>
      <c r="U14" s="83"/>
      <c r="V14" s="83"/>
      <c r="W14" s="83"/>
      <c r="X14" s="83"/>
      <c r="Y14" s="83"/>
    </row>
    <row r="15" spans="1:25" s="59" customFormat="1" ht="13.8">
      <c r="A15" s="73"/>
      <c r="K15" s="73"/>
      <c r="M15" s="86"/>
      <c r="N15" s="86"/>
      <c r="O15" s="86"/>
      <c r="P15" s="86"/>
      <c r="Q15" s="86"/>
      <c r="R15" s="87"/>
      <c r="S15" s="87"/>
      <c r="T15" s="83"/>
      <c r="U15" s="83"/>
      <c r="V15" s="83"/>
      <c r="W15" s="83"/>
      <c r="X15" s="83"/>
      <c r="Y15" s="83"/>
    </row>
    <row r="16" spans="1:25" s="59" customFormat="1" ht="12.75" customHeight="1">
      <c r="B16" s="121" t="s">
        <v>41</v>
      </c>
      <c r="C16" s="121"/>
      <c r="D16" s="121"/>
      <c r="E16" s="121"/>
      <c r="F16" s="121"/>
      <c r="G16" s="121"/>
      <c r="H16" s="121"/>
      <c r="I16" s="121"/>
      <c r="J16" s="121"/>
      <c r="M16" s="86"/>
      <c r="N16" s="86"/>
      <c r="O16" s="86"/>
      <c r="P16" s="86"/>
      <c r="Q16" s="86"/>
      <c r="R16" s="87"/>
      <c r="S16" s="87"/>
      <c r="T16" s="83"/>
      <c r="U16" s="83"/>
      <c r="V16" s="83"/>
      <c r="W16" s="83"/>
      <c r="X16" s="83"/>
      <c r="Y16" s="83"/>
    </row>
    <row r="17" spans="1:25" s="59" customFormat="1" ht="13.8">
      <c r="B17" s="121"/>
      <c r="C17" s="121"/>
      <c r="D17" s="121"/>
      <c r="E17" s="121"/>
      <c r="F17" s="121"/>
      <c r="G17" s="121"/>
      <c r="H17" s="121"/>
      <c r="I17" s="121"/>
      <c r="J17" s="121"/>
      <c r="M17" s="86"/>
      <c r="N17" s="86"/>
      <c r="O17" s="86"/>
      <c r="P17" s="86"/>
      <c r="Q17" s="86"/>
      <c r="R17" s="87"/>
      <c r="S17" s="87"/>
      <c r="T17" s="83"/>
      <c r="U17" s="83"/>
      <c r="V17" s="83"/>
      <c r="W17" s="83"/>
      <c r="X17" s="83"/>
      <c r="Y17" s="83"/>
    </row>
    <row r="18" spans="1:25" s="59" customFormat="1" ht="13.8">
      <c r="B18" s="121"/>
      <c r="C18" s="121"/>
      <c r="D18" s="121"/>
      <c r="E18" s="121"/>
      <c r="F18" s="121"/>
      <c r="G18" s="121"/>
      <c r="H18" s="121"/>
      <c r="I18" s="121"/>
      <c r="J18" s="121"/>
      <c r="M18" s="86"/>
      <c r="N18" s="86"/>
      <c r="O18" s="86"/>
      <c r="P18" s="86"/>
      <c r="Q18" s="86"/>
      <c r="R18" s="87"/>
      <c r="S18" s="87"/>
      <c r="T18" s="83"/>
      <c r="U18" s="83"/>
      <c r="V18" s="83"/>
      <c r="W18" s="83"/>
      <c r="X18" s="83"/>
      <c r="Y18" s="83"/>
    </row>
    <row r="19" spans="1:25" s="59" customFormat="1" ht="13.8">
      <c r="B19" s="121"/>
      <c r="C19" s="121"/>
      <c r="D19" s="121"/>
      <c r="E19" s="121"/>
      <c r="F19" s="121"/>
      <c r="G19" s="121"/>
      <c r="H19" s="121"/>
      <c r="I19" s="121"/>
      <c r="J19" s="121"/>
      <c r="M19" s="86"/>
      <c r="N19" s="86"/>
      <c r="O19" s="86"/>
      <c r="P19" s="86"/>
      <c r="Q19" s="86"/>
      <c r="R19" s="87"/>
      <c r="S19" s="87"/>
      <c r="T19" s="83"/>
      <c r="U19" s="83"/>
      <c r="V19" s="83"/>
      <c r="W19" s="83"/>
      <c r="X19" s="83"/>
      <c r="Y19" s="83"/>
    </row>
    <row r="20" spans="1:25" s="59" customFormat="1" ht="12.75" customHeight="1">
      <c r="A20" s="73"/>
      <c r="B20" s="74" t="s">
        <v>42</v>
      </c>
      <c r="C20" s="73"/>
      <c r="D20" s="73"/>
      <c r="E20" s="73"/>
      <c r="F20" s="73"/>
      <c r="G20" s="73"/>
      <c r="H20" s="73"/>
      <c r="I20" s="73"/>
      <c r="J20" s="73"/>
      <c r="K20" s="73"/>
      <c r="M20" s="86"/>
      <c r="N20" s="86"/>
      <c r="O20" s="86"/>
      <c r="P20" s="86"/>
      <c r="Q20" s="86"/>
      <c r="R20" s="87"/>
      <c r="S20" s="87"/>
      <c r="T20" s="83"/>
      <c r="U20" s="83"/>
      <c r="V20" s="83"/>
      <c r="W20" s="83"/>
      <c r="X20" s="83"/>
      <c r="Y20" s="83"/>
    </row>
    <row r="21" spans="1:25" s="59" customFormat="1" ht="13.8">
      <c r="A21" s="73"/>
      <c r="B21" s="74"/>
      <c r="C21" s="73"/>
      <c r="D21" s="73"/>
      <c r="E21" s="73"/>
      <c r="F21" s="73"/>
      <c r="G21" s="73"/>
      <c r="H21" s="73"/>
      <c r="I21" s="73"/>
      <c r="J21" s="73"/>
      <c r="K21" s="73"/>
      <c r="M21" s="86"/>
      <c r="N21" s="86"/>
      <c r="O21" s="86"/>
      <c r="P21" s="86"/>
      <c r="Q21" s="86"/>
      <c r="R21" s="87"/>
      <c r="S21" s="87"/>
      <c r="T21" s="83"/>
      <c r="U21" s="83"/>
      <c r="V21" s="83"/>
      <c r="W21" s="83"/>
      <c r="X21" s="83"/>
      <c r="Y21" s="83"/>
    </row>
    <row r="22" spans="1:25" s="59" customFormat="1" ht="13.8">
      <c r="A22" s="73"/>
      <c r="B22" s="121" t="s">
        <v>43</v>
      </c>
      <c r="C22" s="121"/>
      <c r="D22" s="121"/>
      <c r="E22" s="121"/>
      <c r="F22" s="121"/>
      <c r="G22" s="121"/>
      <c r="H22" s="121"/>
      <c r="I22" s="121"/>
      <c r="J22" s="121"/>
      <c r="K22" s="73"/>
      <c r="M22" s="86"/>
      <c r="N22" s="86"/>
      <c r="O22" s="86"/>
      <c r="P22" s="86"/>
      <c r="Q22" s="86"/>
      <c r="R22" s="87"/>
      <c r="S22" s="87"/>
      <c r="T22" s="83"/>
      <c r="U22" s="83"/>
      <c r="V22" s="83"/>
      <c r="W22" s="83"/>
      <c r="X22" s="83"/>
      <c r="Y22" s="83"/>
    </row>
    <row r="23" spans="1:25" s="59" customFormat="1" ht="13.8">
      <c r="A23" s="73"/>
      <c r="B23" s="121"/>
      <c r="C23" s="121"/>
      <c r="D23" s="121"/>
      <c r="E23" s="121"/>
      <c r="F23" s="121"/>
      <c r="G23" s="121"/>
      <c r="H23" s="121"/>
      <c r="I23" s="121"/>
      <c r="J23" s="121"/>
      <c r="K23" s="73"/>
      <c r="M23" s="86"/>
      <c r="N23" s="86"/>
      <c r="O23" s="86"/>
      <c r="P23" s="86"/>
      <c r="Q23" s="86"/>
      <c r="R23" s="87"/>
      <c r="S23" s="90"/>
      <c r="T23" s="83"/>
      <c r="U23" s="83"/>
      <c r="V23" s="83"/>
      <c r="W23" s="83"/>
      <c r="X23" s="83"/>
      <c r="Y23" s="83"/>
    </row>
    <row r="24" spans="1:25" s="59" customFormat="1" ht="13.8">
      <c r="A24" s="73"/>
      <c r="B24" s="121"/>
      <c r="C24" s="121"/>
      <c r="D24" s="121"/>
      <c r="E24" s="121"/>
      <c r="F24" s="121"/>
      <c r="G24" s="121"/>
      <c r="H24" s="121"/>
      <c r="I24" s="121"/>
      <c r="J24" s="121"/>
      <c r="K24" s="73"/>
      <c r="M24" s="86"/>
      <c r="N24" s="86"/>
      <c r="O24" s="86"/>
      <c r="P24" s="86"/>
      <c r="Q24" s="86"/>
      <c r="R24" s="87"/>
      <c r="S24" s="90"/>
      <c r="T24" s="83"/>
      <c r="U24" s="83"/>
      <c r="V24" s="83"/>
      <c r="W24" s="83"/>
      <c r="X24" s="83"/>
      <c r="Y24" s="83"/>
    </row>
    <row r="25" spans="1:25" s="59" customFormat="1" ht="12.75" customHeight="1">
      <c r="A25" s="73"/>
      <c r="B25" s="116"/>
      <c r="C25" s="116"/>
      <c r="D25" s="116"/>
      <c r="E25" s="116"/>
      <c r="F25" s="117" t="s">
        <v>82</v>
      </c>
      <c r="G25" s="116"/>
      <c r="H25" s="116"/>
      <c r="I25" s="116"/>
      <c r="J25" s="116"/>
      <c r="K25" s="73"/>
      <c r="M25" s="86"/>
      <c r="N25" s="86"/>
      <c r="O25" s="86"/>
      <c r="P25" s="86"/>
      <c r="Q25" s="86"/>
      <c r="R25" s="87"/>
      <c r="S25" s="87"/>
      <c r="T25" s="83"/>
      <c r="U25" s="83"/>
      <c r="V25" s="83"/>
      <c r="W25" s="83"/>
      <c r="X25" s="83"/>
      <c r="Y25" s="83"/>
    </row>
    <row r="26" spans="1:25" s="59" customFormat="1" ht="13.8">
      <c r="A26" s="73"/>
      <c r="B26" s="121" t="s">
        <v>44</v>
      </c>
      <c r="C26" s="121"/>
      <c r="D26" s="121"/>
      <c r="E26" s="121"/>
      <c r="F26" s="121"/>
      <c r="G26" s="121"/>
      <c r="H26" s="121"/>
      <c r="I26" s="121"/>
      <c r="J26" s="121"/>
      <c r="K26" s="73"/>
      <c r="M26" s="86"/>
      <c r="N26" s="86"/>
      <c r="O26" s="86"/>
      <c r="P26" s="86"/>
      <c r="Q26" s="86"/>
      <c r="R26" s="87"/>
      <c r="S26" s="87"/>
      <c r="T26" s="83"/>
      <c r="U26" s="83"/>
      <c r="V26" s="83"/>
      <c r="W26" s="83"/>
      <c r="X26" s="83"/>
      <c r="Y26" s="83"/>
    </row>
    <row r="27" spans="1:25" s="59" customFormat="1" ht="13.8">
      <c r="A27" s="73"/>
      <c r="B27" s="121"/>
      <c r="C27" s="121"/>
      <c r="D27" s="121"/>
      <c r="E27" s="121"/>
      <c r="F27" s="121"/>
      <c r="G27" s="121"/>
      <c r="H27" s="121"/>
      <c r="I27" s="121"/>
      <c r="J27" s="121"/>
      <c r="K27" s="73"/>
      <c r="M27" s="86"/>
      <c r="N27" s="86"/>
      <c r="O27" s="86"/>
      <c r="P27" s="86"/>
      <c r="Q27" s="86"/>
      <c r="R27" s="87"/>
      <c r="S27" s="87"/>
      <c r="T27" s="83"/>
      <c r="U27" s="83"/>
      <c r="V27" s="83"/>
      <c r="W27" s="83"/>
      <c r="X27" s="83"/>
      <c r="Y27" s="83"/>
    </row>
    <row r="28" spans="1:25" s="59" customFormat="1" ht="13.8">
      <c r="A28" s="73"/>
      <c r="B28" s="116"/>
      <c r="C28" s="116"/>
      <c r="D28" s="116"/>
      <c r="E28" s="116"/>
      <c r="F28" s="116"/>
      <c r="G28" s="116"/>
      <c r="H28" s="116"/>
      <c r="I28" s="116"/>
      <c r="J28" s="116"/>
      <c r="K28" s="73"/>
      <c r="M28" s="86"/>
      <c r="N28" s="86"/>
      <c r="O28" s="86"/>
      <c r="P28" s="86"/>
      <c r="Q28" s="86"/>
      <c r="R28" s="87"/>
      <c r="S28" s="87"/>
      <c r="T28" s="83"/>
      <c r="U28" s="83"/>
      <c r="V28" s="83"/>
      <c r="W28" s="83"/>
      <c r="X28" s="83"/>
      <c r="Y28" s="83"/>
    </row>
    <row r="29" spans="1:25" s="59" customFormat="1" ht="13.8">
      <c r="A29" s="73"/>
      <c r="B29" s="121" t="s">
        <v>45</v>
      </c>
      <c r="C29" s="121"/>
      <c r="D29" s="121"/>
      <c r="E29" s="121"/>
      <c r="F29" s="121"/>
      <c r="G29" s="121"/>
      <c r="H29" s="121"/>
      <c r="I29" s="121"/>
      <c r="J29" s="121"/>
      <c r="K29" s="73"/>
      <c r="M29" s="86"/>
      <c r="N29" s="86"/>
      <c r="O29" s="86"/>
      <c r="P29" s="86"/>
      <c r="Q29" s="86"/>
      <c r="R29" s="87"/>
      <c r="S29" s="87"/>
      <c r="T29" s="83"/>
      <c r="U29" s="83"/>
      <c r="V29" s="83"/>
      <c r="W29" s="83"/>
      <c r="X29" s="83"/>
      <c r="Y29" s="83"/>
    </row>
    <row r="30" spans="1:25" s="59" customFormat="1" ht="13.8">
      <c r="A30" s="73"/>
      <c r="B30" s="121"/>
      <c r="C30" s="121"/>
      <c r="D30" s="121"/>
      <c r="E30" s="121"/>
      <c r="F30" s="121"/>
      <c r="G30" s="121"/>
      <c r="H30" s="121"/>
      <c r="I30" s="121"/>
      <c r="J30" s="121"/>
      <c r="K30" s="73"/>
      <c r="M30" s="86"/>
      <c r="N30" s="86"/>
      <c r="O30" s="86"/>
      <c r="P30" s="86"/>
      <c r="Q30" s="86"/>
      <c r="R30" s="87"/>
      <c r="S30" s="87"/>
      <c r="T30" s="83"/>
      <c r="U30" s="83"/>
      <c r="V30" s="83"/>
      <c r="W30" s="83"/>
      <c r="X30" s="83"/>
      <c r="Y30" s="83"/>
    </row>
    <row r="31" spans="1:25" s="59" customFormat="1" ht="12.75" customHeight="1">
      <c r="A31" s="73"/>
      <c r="B31" s="121"/>
      <c r="C31" s="121"/>
      <c r="D31" s="121"/>
      <c r="E31" s="121"/>
      <c r="F31" s="121"/>
      <c r="G31" s="121"/>
      <c r="H31" s="121"/>
      <c r="I31" s="121"/>
      <c r="J31" s="121"/>
      <c r="K31" s="73"/>
      <c r="M31" s="86"/>
      <c r="N31" s="86"/>
      <c r="O31" s="86"/>
      <c r="P31" s="86"/>
      <c r="Q31" s="86"/>
      <c r="R31" s="87"/>
      <c r="S31" s="87"/>
      <c r="T31" s="83"/>
      <c r="U31" s="83"/>
      <c r="V31" s="83"/>
      <c r="W31" s="83"/>
      <c r="X31" s="83"/>
      <c r="Y31" s="83"/>
    </row>
    <row r="32" spans="1:25" s="59" customFormat="1" ht="13.8">
      <c r="A32" s="73"/>
      <c r="B32" s="121"/>
      <c r="C32" s="121"/>
      <c r="D32" s="121"/>
      <c r="E32" s="121"/>
      <c r="F32" s="121"/>
      <c r="G32" s="121"/>
      <c r="H32" s="121"/>
      <c r="I32" s="121"/>
      <c r="J32" s="121"/>
      <c r="K32" s="73"/>
      <c r="M32" s="86"/>
      <c r="N32" s="86"/>
      <c r="O32" s="86"/>
      <c r="P32" s="86"/>
      <c r="Q32" s="86"/>
      <c r="R32" s="87"/>
      <c r="S32" s="87"/>
      <c r="T32" s="83"/>
      <c r="U32" s="83"/>
      <c r="V32" s="83"/>
      <c r="W32" s="83"/>
      <c r="X32" s="83"/>
      <c r="Y32" s="83"/>
    </row>
    <row r="33" spans="1:25" s="59" customFormat="1" ht="12.75" customHeight="1">
      <c r="A33" s="73"/>
      <c r="B33" s="121"/>
      <c r="C33" s="121"/>
      <c r="D33" s="121"/>
      <c r="E33" s="121"/>
      <c r="F33" s="121"/>
      <c r="G33" s="121"/>
      <c r="H33" s="121"/>
      <c r="I33" s="121"/>
      <c r="J33" s="121"/>
      <c r="K33" s="73"/>
      <c r="M33" s="86"/>
      <c r="N33" s="86"/>
      <c r="O33" s="86"/>
      <c r="P33" s="86"/>
      <c r="Q33" s="86"/>
      <c r="R33" s="87"/>
      <c r="S33" s="87"/>
      <c r="T33" s="83"/>
      <c r="U33" s="83"/>
      <c r="V33" s="83"/>
      <c r="W33" s="83"/>
      <c r="X33" s="83"/>
      <c r="Y33" s="83"/>
    </row>
    <row r="34" spans="1:25" s="59" customFormat="1" ht="13.8">
      <c r="A34" s="73"/>
      <c r="B34" s="116"/>
      <c r="C34" s="116"/>
      <c r="D34" s="123" t="s">
        <v>37</v>
      </c>
      <c r="E34" s="123"/>
      <c r="F34" s="123"/>
      <c r="G34" s="123"/>
      <c r="H34" s="123"/>
      <c r="I34" s="116"/>
      <c r="J34" s="116"/>
      <c r="K34" s="73"/>
      <c r="M34" s="86"/>
      <c r="N34" s="86"/>
      <c r="O34" s="86"/>
      <c r="P34" s="86"/>
      <c r="Q34" s="86"/>
      <c r="R34" s="87"/>
      <c r="S34" s="90"/>
      <c r="T34" s="83"/>
      <c r="U34" s="83"/>
      <c r="V34" s="83"/>
      <c r="W34" s="83"/>
      <c r="X34" s="83"/>
      <c r="Y34" s="83"/>
    </row>
    <row r="35" spans="1:25" s="59" customFormat="1" ht="13.8">
      <c r="A35" s="73"/>
      <c r="B35" s="73"/>
      <c r="C35" s="73"/>
      <c r="I35" s="73"/>
      <c r="J35" s="73"/>
      <c r="K35" s="73"/>
      <c r="M35" s="86"/>
      <c r="N35" s="86"/>
      <c r="O35" s="86"/>
      <c r="P35" s="86"/>
      <c r="Q35" s="86"/>
      <c r="R35" s="87"/>
      <c r="S35" s="90"/>
      <c r="T35" s="83"/>
      <c r="U35" s="83"/>
      <c r="V35" s="83"/>
      <c r="W35" s="83"/>
      <c r="X35" s="83"/>
      <c r="Y35" s="83"/>
    </row>
    <row r="36" spans="1:25" s="59" customFormat="1" ht="12.75" customHeight="1">
      <c r="A36" s="73"/>
      <c r="B36" s="74" t="s">
        <v>38</v>
      </c>
      <c r="C36" s="73"/>
      <c r="D36" s="73"/>
      <c r="E36" s="73"/>
      <c r="F36" s="118"/>
      <c r="G36" s="73"/>
      <c r="H36" s="73"/>
      <c r="I36" s="73"/>
      <c r="J36" s="73"/>
      <c r="K36" s="73"/>
      <c r="M36" s="86"/>
      <c r="N36" s="86"/>
      <c r="O36" s="86"/>
      <c r="P36" s="86"/>
      <c r="Q36" s="86"/>
      <c r="R36" s="87"/>
      <c r="S36" s="87"/>
      <c r="T36" s="83"/>
      <c r="U36" s="83"/>
      <c r="V36" s="83"/>
      <c r="W36" s="83"/>
      <c r="X36" s="83"/>
      <c r="Y36" s="83"/>
    </row>
    <row r="37" spans="1:25" s="59" customFormat="1" ht="13.8">
      <c r="A37" s="73"/>
      <c r="B37" s="74"/>
      <c r="C37" s="73"/>
      <c r="D37" s="73"/>
      <c r="E37" s="73"/>
      <c r="F37" s="118"/>
      <c r="G37" s="73"/>
      <c r="H37" s="73"/>
      <c r="I37" s="73"/>
      <c r="J37" s="73"/>
      <c r="K37" s="73"/>
      <c r="M37" s="86"/>
      <c r="N37" s="86"/>
      <c r="O37" s="86"/>
      <c r="P37" s="86"/>
      <c r="Q37" s="86"/>
      <c r="R37" s="87"/>
      <c r="S37" s="87"/>
      <c r="T37" s="83"/>
      <c r="U37" s="83"/>
      <c r="V37" s="83"/>
      <c r="W37" s="83"/>
      <c r="X37" s="83"/>
      <c r="Y37" s="83"/>
    </row>
    <row r="38" spans="1:25" s="59" customFormat="1" ht="13.8">
      <c r="A38" s="73"/>
      <c r="B38" s="121" t="s">
        <v>46</v>
      </c>
      <c r="C38" s="121"/>
      <c r="D38" s="121"/>
      <c r="E38" s="121"/>
      <c r="F38" s="121"/>
      <c r="G38" s="121"/>
      <c r="H38" s="121"/>
      <c r="I38" s="121"/>
      <c r="J38" s="121"/>
      <c r="K38" s="73"/>
      <c r="M38" s="86"/>
      <c r="N38" s="86"/>
      <c r="O38" s="86"/>
      <c r="P38" s="86"/>
      <c r="Q38" s="86"/>
      <c r="R38" s="87"/>
      <c r="S38" s="87"/>
      <c r="T38" s="83"/>
      <c r="U38" s="83"/>
      <c r="V38" s="83"/>
      <c r="W38" s="83"/>
      <c r="X38" s="83"/>
      <c r="Y38" s="83"/>
    </row>
    <row r="39" spans="1:25" s="59" customFormat="1" ht="13.8">
      <c r="A39" s="73"/>
      <c r="B39" s="121"/>
      <c r="C39" s="121"/>
      <c r="D39" s="121"/>
      <c r="E39" s="121"/>
      <c r="F39" s="121"/>
      <c r="G39" s="121"/>
      <c r="H39" s="121"/>
      <c r="I39" s="121"/>
      <c r="J39" s="121"/>
      <c r="K39" s="73"/>
      <c r="M39" s="86"/>
      <c r="N39" s="86"/>
      <c r="O39" s="86"/>
      <c r="P39" s="86"/>
      <c r="Q39" s="86"/>
      <c r="R39" s="87"/>
      <c r="S39" s="87"/>
      <c r="T39" s="83"/>
      <c r="U39" s="83"/>
      <c r="V39" s="83"/>
      <c r="W39" s="83"/>
      <c r="X39" s="83"/>
      <c r="Y39" s="83"/>
    </row>
    <row r="40" spans="1:25" s="59" customFormat="1" ht="13.8">
      <c r="A40" s="73"/>
      <c r="B40" s="116"/>
      <c r="C40" s="116"/>
      <c r="D40" s="116"/>
      <c r="E40" s="116"/>
      <c r="F40" s="116"/>
      <c r="G40" s="116"/>
      <c r="H40" s="116"/>
      <c r="I40" s="116"/>
      <c r="J40" s="116"/>
      <c r="K40" s="73"/>
      <c r="M40" s="86"/>
      <c r="N40" s="86"/>
      <c r="O40" s="86"/>
      <c r="P40" s="86"/>
      <c r="Q40" s="86"/>
      <c r="R40" s="87"/>
      <c r="S40" s="87"/>
      <c r="T40" s="83"/>
      <c r="U40" s="83"/>
      <c r="V40" s="83"/>
      <c r="W40" s="83"/>
      <c r="X40" s="83"/>
      <c r="Y40" s="83"/>
    </row>
    <row r="41" spans="1:25" s="59" customFormat="1" ht="13.8">
      <c r="A41" s="73"/>
      <c r="B41" s="121" t="s">
        <v>47</v>
      </c>
      <c r="C41" s="121"/>
      <c r="D41" s="121"/>
      <c r="E41" s="121"/>
      <c r="F41" s="121"/>
      <c r="G41" s="121"/>
      <c r="H41" s="121"/>
      <c r="I41" s="121"/>
      <c r="J41" s="121"/>
      <c r="K41" s="73"/>
      <c r="M41" s="86"/>
      <c r="N41" s="86"/>
      <c r="O41" s="86"/>
      <c r="P41" s="86"/>
      <c r="Q41" s="86"/>
      <c r="R41" s="87"/>
      <c r="S41" s="87"/>
      <c r="T41" s="83"/>
      <c r="U41" s="83"/>
      <c r="V41" s="83"/>
      <c r="W41" s="83"/>
      <c r="X41" s="83"/>
      <c r="Y41" s="83"/>
    </row>
    <row r="42" spans="1:25" s="59" customFormat="1" ht="13.8">
      <c r="A42" s="73"/>
      <c r="B42" s="121"/>
      <c r="C42" s="121"/>
      <c r="D42" s="121"/>
      <c r="E42" s="121"/>
      <c r="F42" s="121"/>
      <c r="G42" s="121"/>
      <c r="H42" s="121"/>
      <c r="I42" s="121"/>
      <c r="J42" s="121"/>
      <c r="K42" s="73"/>
      <c r="M42" s="86"/>
      <c r="N42" s="86"/>
      <c r="O42" s="86"/>
      <c r="P42" s="86"/>
      <c r="Q42" s="86"/>
      <c r="R42" s="87"/>
      <c r="S42" s="87"/>
      <c r="T42" s="83"/>
      <c r="U42" s="83"/>
      <c r="V42" s="83"/>
      <c r="W42" s="83"/>
      <c r="X42" s="83"/>
      <c r="Y42" s="83"/>
    </row>
    <row r="43" spans="1:25" s="59" customFormat="1" ht="13.8">
      <c r="A43" s="73"/>
      <c r="B43" s="121"/>
      <c r="C43" s="121"/>
      <c r="D43" s="121"/>
      <c r="E43" s="121"/>
      <c r="F43" s="121"/>
      <c r="G43" s="121"/>
      <c r="H43" s="121"/>
      <c r="I43" s="121"/>
      <c r="J43" s="121"/>
      <c r="K43" s="73"/>
      <c r="M43" s="86"/>
      <c r="N43" s="86"/>
      <c r="O43" s="86"/>
      <c r="P43" s="86"/>
      <c r="Q43" s="86"/>
      <c r="R43" s="87"/>
      <c r="S43" s="87"/>
      <c r="T43" s="83"/>
      <c r="U43" s="83"/>
      <c r="V43" s="83"/>
      <c r="W43" s="83"/>
      <c r="X43" s="83"/>
      <c r="Y43" s="83"/>
    </row>
    <row r="44" spans="1:25" s="59" customFormat="1" ht="13.8">
      <c r="A44" s="73"/>
      <c r="B44" s="116"/>
      <c r="C44" s="116"/>
      <c r="D44" s="116"/>
      <c r="E44" s="116"/>
      <c r="F44" s="116"/>
      <c r="G44" s="116"/>
      <c r="H44" s="116"/>
      <c r="I44" s="116"/>
      <c r="J44" s="116"/>
      <c r="K44" s="73"/>
      <c r="M44" s="86"/>
      <c r="N44" s="86"/>
      <c r="O44" s="86"/>
      <c r="P44" s="86"/>
      <c r="Q44" s="86"/>
      <c r="R44" s="87"/>
      <c r="S44" s="87"/>
      <c r="T44" s="83"/>
      <c r="U44" s="83"/>
      <c r="V44" s="83"/>
      <c r="W44" s="83"/>
      <c r="X44" s="83"/>
      <c r="Y44" s="83"/>
    </row>
    <row r="45" spans="1:25" s="59" customFormat="1" ht="12.75" customHeight="1">
      <c r="A45" s="73"/>
      <c r="B45" s="121" t="s">
        <v>39</v>
      </c>
      <c r="C45" s="121"/>
      <c r="D45" s="121"/>
      <c r="E45" s="121"/>
      <c r="F45" s="121"/>
      <c r="G45" s="121"/>
      <c r="H45" s="121"/>
      <c r="I45" s="121"/>
      <c r="J45" s="121"/>
      <c r="K45" s="73"/>
      <c r="M45" s="86"/>
      <c r="N45" s="86"/>
      <c r="O45" s="86"/>
      <c r="P45" s="86"/>
      <c r="Q45" s="86"/>
      <c r="R45" s="87"/>
      <c r="S45" s="87"/>
      <c r="T45" s="83"/>
      <c r="U45" s="83"/>
      <c r="V45" s="83"/>
      <c r="W45" s="83"/>
      <c r="X45" s="83"/>
      <c r="Y45" s="83"/>
    </row>
    <row r="46" spans="1:25" s="59" customFormat="1" ht="13.8">
      <c r="A46" s="73"/>
      <c r="B46" s="121"/>
      <c r="C46" s="121"/>
      <c r="D46" s="121"/>
      <c r="E46" s="121"/>
      <c r="F46" s="121"/>
      <c r="G46" s="121"/>
      <c r="H46" s="121"/>
      <c r="I46" s="121"/>
      <c r="J46" s="121"/>
      <c r="K46" s="73"/>
      <c r="M46" s="86"/>
      <c r="N46" s="86"/>
      <c r="O46" s="86"/>
      <c r="P46" s="86"/>
      <c r="Q46" s="86"/>
      <c r="R46" s="87"/>
      <c r="S46" s="87"/>
      <c r="T46" s="83"/>
      <c r="U46" s="83"/>
      <c r="V46" s="83"/>
      <c r="W46" s="83"/>
      <c r="X46" s="83"/>
      <c r="Y46" s="83"/>
    </row>
    <row r="47" spans="1:25" s="59" customFormat="1" ht="13.8">
      <c r="A47" s="73"/>
      <c r="B47" s="121"/>
      <c r="C47" s="121"/>
      <c r="D47" s="121"/>
      <c r="E47" s="121"/>
      <c r="F47" s="121"/>
      <c r="G47" s="121"/>
      <c r="H47" s="121"/>
      <c r="I47" s="121"/>
      <c r="J47" s="121"/>
      <c r="K47" s="73"/>
      <c r="M47" s="86"/>
      <c r="N47" s="86"/>
      <c r="O47" s="86"/>
      <c r="P47" s="86"/>
      <c r="Q47" s="86"/>
      <c r="R47" s="87"/>
      <c r="S47" s="87"/>
      <c r="T47" s="83"/>
      <c r="U47" s="83"/>
      <c r="V47" s="83"/>
      <c r="W47" s="83"/>
      <c r="X47" s="83"/>
      <c r="Y47" s="83"/>
    </row>
    <row r="48" spans="1:25" s="59" customFormat="1" ht="12.75" customHeight="1">
      <c r="A48" s="73"/>
      <c r="B48" s="121"/>
      <c r="C48" s="121"/>
      <c r="D48" s="121"/>
      <c r="E48" s="121"/>
      <c r="F48" s="121"/>
      <c r="G48" s="121"/>
      <c r="H48" s="121"/>
      <c r="I48" s="121"/>
      <c r="J48" s="121"/>
      <c r="K48" s="73"/>
      <c r="M48" s="86"/>
      <c r="N48" s="86"/>
      <c r="O48" s="86"/>
      <c r="P48" s="86"/>
      <c r="Q48" s="86"/>
      <c r="R48" s="87"/>
      <c r="S48" s="87"/>
      <c r="T48" s="83"/>
      <c r="U48" s="83"/>
      <c r="V48" s="83"/>
      <c r="W48" s="83"/>
      <c r="X48" s="83"/>
      <c r="Y48" s="83"/>
    </row>
    <row r="49" spans="1:25" s="59" customFormat="1" ht="13.8">
      <c r="A49" s="73"/>
      <c r="B49" s="73" t="s">
        <v>48</v>
      </c>
      <c r="C49" s="73"/>
      <c r="D49" s="73"/>
      <c r="E49" s="73"/>
      <c r="F49" s="73"/>
      <c r="G49" s="73"/>
      <c r="H49" s="73"/>
      <c r="I49" s="73"/>
      <c r="J49" s="73"/>
      <c r="K49" s="73"/>
      <c r="M49" s="86"/>
      <c r="N49" s="86"/>
      <c r="O49" s="86"/>
      <c r="P49" s="86"/>
      <c r="Q49" s="86"/>
      <c r="R49" s="87"/>
      <c r="S49" s="87"/>
      <c r="T49" s="83"/>
      <c r="U49" s="83"/>
      <c r="V49" s="83"/>
      <c r="W49" s="83"/>
      <c r="X49" s="83"/>
      <c r="Y49" s="83"/>
    </row>
    <row r="50" spans="1:25" s="59" customFormat="1" ht="13.8">
      <c r="A50" s="73"/>
      <c r="B50" s="73"/>
      <c r="C50" s="73"/>
      <c r="D50" s="73"/>
      <c r="F50" s="117" t="s">
        <v>83</v>
      </c>
      <c r="G50" s="118"/>
      <c r="H50" s="73"/>
      <c r="I50" s="73"/>
      <c r="J50" s="73"/>
      <c r="K50" s="73"/>
      <c r="M50" s="86"/>
      <c r="N50" s="86"/>
      <c r="O50" s="86"/>
      <c r="P50" s="86"/>
      <c r="Q50" s="86"/>
      <c r="R50" s="87"/>
      <c r="S50" s="87"/>
      <c r="T50" s="83"/>
      <c r="U50" s="83"/>
      <c r="V50" s="83"/>
      <c r="W50" s="83"/>
      <c r="X50" s="83"/>
      <c r="Y50" s="83"/>
    </row>
    <row r="51" spans="1:25" s="59" customFormat="1" ht="13.8">
      <c r="A51" s="73"/>
      <c r="B51" s="73"/>
      <c r="C51" s="73"/>
      <c r="D51" s="73"/>
      <c r="E51" s="73"/>
      <c r="F51" s="73"/>
      <c r="G51" s="73"/>
      <c r="H51" s="73"/>
      <c r="I51" s="73"/>
      <c r="J51" s="73"/>
      <c r="K51" s="73"/>
      <c r="M51" s="86"/>
      <c r="N51" s="86"/>
      <c r="O51" s="86"/>
      <c r="P51" s="86"/>
      <c r="Q51" s="86"/>
      <c r="R51" s="87"/>
      <c r="S51" s="87"/>
      <c r="T51" s="83"/>
      <c r="U51" s="83"/>
      <c r="V51" s="83"/>
      <c r="W51" s="83"/>
      <c r="X51" s="83"/>
      <c r="Y51" s="83"/>
    </row>
    <row r="52" spans="1:25" s="59" customFormat="1" ht="12.75" customHeight="1">
      <c r="A52" s="73"/>
      <c r="B52" s="74" t="s">
        <v>50</v>
      </c>
      <c r="C52" s="73"/>
      <c r="D52" s="73"/>
      <c r="E52" s="73"/>
      <c r="F52" s="73"/>
      <c r="G52" s="73"/>
      <c r="H52" s="73"/>
      <c r="I52" s="73"/>
      <c r="J52" s="73"/>
      <c r="K52" s="73"/>
      <c r="M52" s="86"/>
      <c r="N52" s="86"/>
      <c r="O52" s="86"/>
      <c r="P52" s="86"/>
      <c r="Q52" s="86"/>
      <c r="R52" s="87"/>
      <c r="S52" s="87"/>
      <c r="T52" s="83"/>
      <c r="U52" s="83"/>
      <c r="V52" s="83"/>
      <c r="W52" s="83"/>
      <c r="X52" s="83"/>
      <c r="Y52" s="83"/>
    </row>
    <row r="53" spans="1:25" s="59" customFormat="1" ht="13.8">
      <c r="A53" s="73"/>
      <c r="B53" s="73"/>
      <c r="C53" s="73"/>
      <c r="D53" s="73"/>
      <c r="E53" s="73"/>
      <c r="F53" s="73"/>
      <c r="G53" s="73"/>
      <c r="H53" s="73"/>
      <c r="I53" s="73"/>
      <c r="J53" s="73"/>
      <c r="K53" s="73"/>
      <c r="M53" s="86"/>
      <c r="N53" s="86"/>
      <c r="O53" s="86"/>
      <c r="P53" s="86"/>
      <c r="Q53" s="86"/>
      <c r="R53" s="87"/>
      <c r="S53" s="87"/>
      <c r="T53" s="83"/>
      <c r="U53" s="83"/>
      <c r="V53" s="83"/>
      <c r="W53" s="83"/>
      <c r="X53" s="83"/>
      <c r="Y53" s="83"/>
    </row>
    <row r="54" spans="1:25" s="59" customFormat="1" ht="13.8">
      <c r="A54" s="73"/>
      <c r="B54" s="122" t="s">
        <v>51</v>
      </c>
      <c r="C54" s="122"/>
      <c r="D54" s="122"/>
      <c r="E54" s="122"/>
      <c r="F54" s="122"/>
      <c r="G54" s="122"/>
      <c r="H54" s="122"/>
      <c r="I54" s="122"/>
      <c r="J54" s="122"/>
      <c r="K54" s="73"/>
      <c r="M54" s="86"/>
      <c r="N54" s="86"/>
      <c r="O54" s="86"/>
      <c r="P54" s="86"/>
      <c r="Q54" s="86"/>
      <c r="R54" s="87"/>
      <c r="S54" s="87"/>
      <c r="T54" s="83"/>
      <c r="U54" s="83"/>
      <c r="V54" s="83"/>
      <c r="W54" s="83"/>
      <c r="X54" s="83"/>
      <c r="Y54" s="83"/>
    </row>
    <row r="55" spans="1:25" s="59" customFormat="1" ht="13.8">
      <c r="A55" s="73"/>
      <c r="B55" s="122"/>
      <c r="C55" s="122"/>
      <c r="D55" s="122"/>
      <c r="E55" s="122"/>
      <c r="F55" s="122"/>
      <c r="G55" s="122"/>
      <c r="H55" s="122"/>
      <c r="I55" s="122"/>
      <c r="J55" s="122"/>
      <c r="K55" s="73"/>
      <c r="M55" s="86"/>
      <c r="N55" s="86"/>
      <c r="O55" s="86"/>
      <c r="P55" s="86"/>
      <c r="Q55" s="86"/>
      <c r="R55" s="87"/>
      <c r="S55" s="87"/>
      <c r="T55" s="83"/>
      <c r="U55" s="83"/>
      <c r="V55" s="83"/>
      <c r="W55" s="83"/>
      <c r="X55" s="83"/>
      <c r="Y55" s="83"/>
    </row>
    <row r="56" spans="1:25" s="59" customFormat="1" ht="13.8">
      <c r="A56" s="73"/>
      <c r="B56" s="122"/>
      <c r="C56" s="122"/>
      <c r="D56" s="122"/>
      <c r="E56" s="122"/>
      <c r="F56" s="122"/>
      <c r="G56" s="122"/>
      <c r="H56" s="122"/>
      <c r="I56" s="122"/>
      <c r="J56" s="122"/>
      <c r="K56" s="73"/>
      <c r="M56" s="86"/>
      <c r="N56" s="86"/>
      <c r="O56"/>
      <c r="P56" s="86"/>
      <c r="Q56" s="86"/>
      <c r="R56" s="87"/>
      <c r="S56" s="87"/>
      <c r="T56" s="83"/>
      <c r="U56" s="83"/>
      <c r="V56" s="83"/>
      <c r="W56" s="83"/>
      <c r="X56" s="83"/>
      <c r="Y56" s="83"/>
    </row>
    <row r="57" spans="1:25" s="59" customFormat="1" ht="13.8">
      <c r="A57" s="73"/>
      <c r="B57" s="73"/>
      <c r="C57" s="73"/>
      <c r="D57" s="73"/>
      <c r="F57" s="118"/>
      <c r="G57" s="73"/>
      <c r="H57" s="73"/>
      <c r="I57" s="73"/>
      <c r="J57" s="73"/>
      <c r="K57" s="73"/>
      <c r="M57" s="86"/>
      <c r="N57" s="86"/>
      <c r="O57" s="86"/>
      <c r="P57" s="86"/>
      <c r="Q57" s="86"/>
      <c r="R57" s="87"/>
      <c r="S57" s="87"/>
      <c r="T57" s="83"/>
      <c r="U57" s="83"/>
      <c r="V57" s="83"/>
      <c r="W57" s="83"/>
      <c r="X57" s="83"/>
      <c r="Y57" s="83"/>
    </row>
    <row r="58" spans="1:25" s="59" customFormat="1" ht="13.8">
      <c r="A58" s="73"/>
      <c r="B58" s="73"/>
      <c r="C58" s="73"/>
      <c r="D58" s="73"/>
      <c r="E58" s="73"/>
      <c r="F58" s="73"/>
      <c r="G58" s="73"/>
      <c r="H58" s="73"/>
      <c r="I58" s="73"/>
      <c r="J58" s="73"/>
      <c r="K58" s="73"/>
      <c r="M58" s="86"/>
      <c r="N58" s="86"/>
      <c r="O58" s="86"/>
      <c r="P58" s="86"/>
      <c r="Q58" s="86"/>
      <c r="R58" s="87"/>
      <c r="S58" s="87"/>
      <c r="T58" s="83"/>
      <c r="U58" s="83"/>
      <c r="V58" s="83"/>
      <c r="W58" s="83"/>
      <c r="X58" s="83"/>
      <c r="Y58" s="83"/>
    </row>
    <row r="59" spans="1:25" s="59" customFormat="1" ht="13.8">
      <c r="K59" s="73"/>
      <c r="M59" s="86"/>
      <c r="N59" s="86"/>
      <c r="O59" s="119"/>
      <c r="P59" s="86"/>
      <c r="Q59" s="86"/>
      <c r="R59" s="87"/>
      <c r="S59" s="87"/>
      <c r="T59" s="83"/>
      <c r="U59" s="83"/>
      <c r="V59" s="83"/>
      <c r="W59" s="83"/>
      <c r="X59" s="83"/>
      <c r="Y59" s="83"/>
    </row>
    <row r="60" spans="1:25" s="59" customFormat="1" ht="13.8">
      <c r="A60" s="73"/>
      <c r="B60" s="73" t="s">
        <v>40</v>
      </c>
      <c r="C60" s="73"/>
      <c r="D60" s="73"/>
      <c r="E60" s="73"/>
      <c r="F60" s="73"/>
      <c r="G60" s="73"/>
      <c r="H60" s="73"/>
      <c r="I60" s="73"/>
      <c r="J60" s="73"/>
      <c r="K60" s="73"/>
      <c r="M60" s="86"/>
      <c r="N60" s="86"/>
      <c r="O60" s="86"/>
      <c r="P60" s="86"/>
      <c r="Q60" s="86"/>
      <c r="R60" s="87"/>
      <c r="S60" s="87"/>
      <c r="T60" s="83"/>
      <c r="U60" s="83"/>
      <c r="V60" s="83"/>
      <c r="W60" s="83"/>
      <c r="X60" s="83"/>
      <c r="Y60" s="83"/>
    </row>
    <row r="61" spans="1:25" s="59" customFormat="1" ht="13.8">
      <c r="A61" s="73"/>
      <c r="C61" s="73"/>
      <c r="D61" s="73"/>
      <c r="F61" s="117" t="s">
        <v>84</v>
      </c>
      <c r="G61" s="120"/>
      <c r="H61" s="73"/>
      <c r="I61" s="73"/>
      <c r="J61" s="73"/>
      <c r="K61" s="73"/>
      <c r="M61" s="86"/>
      <c r="N61" s="86"/>
      <c r="O61" s="86"/>
      <c r="P61" s="86"/>
      <c r="Q61" s="86"/>
      <c r="R61" s="87"/>
      <c r="S61" s="87"/>
      <c r="T61" s="83"/>
      <c r="U61" s="83"/>
      <c r="V61" s="83"/>
      <c r="W61" s="83"/>
      <c r="X61" s="83"/>
      <c r="Y61" s="83"/>
    </row>
    <row r="62" spans="1:25" s="59" customFormat="1" ht="13.8">
      <c r="A62" s="73"/>
      <c r="B62" s="73"/>
      <c r="C62" s="73"/>
      <c r="D62" s="73"/>
      <c r="E62" s="73"/>
      <c r="F62" s="73"/>
      <c r="G62" s="73"/>
      <c r="H62" s="73"/>
      <c r="I62" s="73"/>
      <c r="J62" s="73"/>
      <c r="K62" s="73"/>
      <c r="M62" s="86"/>
      <c r="N62" s="86"/>
      <c r="O62" s="86"/>
      <c r="P62" s="86"/>
      <c r="Q62" s="86"/>
      <c r="R62" s="87"/>
      <c r="S62" s="87"/>
      <c r="T62" s="83"/>
      <c r="U62" s="83"/>
      <c r="V62" s="83"/>
      <c r="W62" s="83"/>
      <c r="X62" s="83"/>
      <c r="Y62" s="8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150"/>
  <sheetViews>
    <sheetView tabSelected="1" view="pageBreakPreview" topLeftCell="A16" zoomScale="70" zoomScaleNormal="100" zoomScaleSheetLayoutView="70" workbookViewId="0">
      <selection activeCell="AJ40" sqref="AJ40:AK41"/>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9.33203125"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9"/>
      <c r="B1" s="60" t="s">
        <v>5</v>
      </c>
      <c r="C1" s="92" t="s">
        <v>3</v>
      </c>
      <c r="D1" s="59"/>
      <c r="E1" s="59"/>
      <c r="F1" s="60" t="s">
        <v>31</v>
      </c>
      <c r="G1" s="93">
        <v>1</v>
      </c>
      <c r="H1" s="59"/>
      <c r="I1" s="59"/>
      <c r="J1" s="59"/>
      <c r="K1" s="59"/>
      <c r="M1" s="2"/>
      <c r="N1" s="2"/>
      <c r="O1" s="2"/>
      <c r="P1" s="2"/>
      <c r="Q1" s="2"/>
      <c r="R1" s="2"/>
      <c r="S1" s="77"/>
      <c r="T1" s="75"/>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9"/>
      <c r="B2" s="60" t="s">
        <v>6</v>
      </c>
      <c r="C2" s="92" t="s">
        <v>2</v>
      </c>
      <c r="D2" s="59"/>
      <c r="E2" s="59"/>
      <c r="F2" s="60" t="s">
        <v>7</v>
      </c>
      <c r="G2" s="93" t="s">
        <v>81</v>
      </c>
      <c r="H2" s="59"/>
      <c r="I2" s="59"/>
      <c r="J2" s="59"/>
      <c r="K2" s="59"/>
      <c r="T2" s="76"/>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9"/>
      <c r="B3" s="60" t="s">
        <v>0</v>
      </c>
      <c r="C3" s="94" t="s">
        <v>53</v>
      </c>
      <c r="D3" s="59"/>
      <c r="E3" s="59"/>
      <c r="F3" s="60" t="s">
        <v>4</v>
      </c>
      <c r="G3" s="93" t="s">
        <v>86</v>
      </c>
      <c r="H3" s="59"/>
      <c r="I3" s="59"/>
      <c r="J3" s="59"/>
      <c r="K3" s="59"/>
      <c r="T3" s="76"/>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9"/>
      <c r="B4" s="60" t="s">
        <v>32</v>
      </c>
      <c r="C4" s="93"/>
      <c r="D4" s="59"/>
      <c r="E4" s="59"/>
      <c r="F4" s="60" t="s">
        <v>33</v>
      </c>
      <c r="G4" s="92" t="s">
        <v>56</v>
      </c>
      <c r="H4" s="59"/>
      <c r="I4" s="59"/>
      <c r="J4" s="59"/>
      <c r="K4" s="59"/>
      <c r="T4" s="76"/>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9"/>
      <c r="B5" s="60" t="s">
        <v>35</v>
      </c>
      <c r="C5" s="58" t="s">
        <v>54</v>
      </c>
      <c r="D5" s="59"/>
      <c r="E5" s="60"/>
      <c r="F5" s="59"/>
      <c r="G5" s="59"/>
      <c r="H5" s="59"/>
      <c r="I5" s="59"/>
      <c r="J5" s="59"/>
      <c r="K5" s="59"/>
      <c r="T5" s="76"/>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9"/>
      <c r="B6" s="59" t="s">
        <v>8</v>
      </c>
      <c r="C6" s="93"/>
      <c r="D6" s="59"/>
      <c r="E6" s="59"/>
      <c r="F6" s="59"/>
      <c r="G6" s="59"/>
      <c r="H6" s="59"/>
      <c r="I6" s="59"/>
      <c r="J6" s="59"/>
      <c r="K6" s="59"/>
      <c r="T6" s="76"/>
      <c r="U6" s="54" t="s">
        <v>30</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9"/>
      <c r="B7" s="59"/>
      <c r="C7" s="59"/>
      <c r="D7" s="59"/>
      <c r="E7" s="59"/>
      <c r="F7" s="59"/>
      <c r="G7" s="59"/>
      <c r="H7" s="59"/>
      <c r="I7" s="59"/>
      <c r="J7" s="59"/>
      <c r="K7" s="59"/>
      <c r="T7" s="76"/>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4"/>
      <c r="B8" s="59"/>
      <c r="C8" s="59"/>
      <c r="D8" s="59"/>
      <c r="E8" s="60" t="s">
        <v>5</v>
      </c>
      <c r="F8" s="61" t="str">
        <f>$C$1</f>
        <v>R. Abbott</v>
      </c>
      <c r="G8" s="59"/>
      <c r="H8" s="65"/>
      <c r="I8" s="60" t="s">
        <v>9</v>
      </c>
      <c r="J8" s="66" t="str">
        <f>$G$2</f>
        <v>AA-SM-018-003</v>
      </c>
      <c r="K8" s="67"/>
      <c r="L8" s="8"/>
      <c r="T8" s="76"/>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9"/>
      <c r="B9" s="59"/>
      <c r="C9" s="59"/>
      <c r="D9" s="59"/>
      <c r="E9" s="60" t="s">
        <v>6</v>
      </c>
      <c r="F9" s="65" t="str">
        <f>$C$2</f>
        <v xml:space="preserve"> </v>
      </c>
      <c r="G9" s="59"/>
      <c r="H9" s="65"/>
      <c r="I9" s="60" t="s">
        <v>10</v>
      </c>
      <c r="J9" s="67" t="str">
        <f>$G$3</f>
        <v>C</v>
      </c>
      <c r="K9" s="67"/>
      <c r="L9" s="8"/>
      <c r="M9" s="7">
        <v>1</v>
      </c>
      <c r="N9" s="7"/>
      <c r="O9" s="7"/>
      <c r="P9" s="7"/>
      <c r="Q9" s="7"/>
      <c r="R9" s="7"/>
      <c r="S9" s="78"/>
      <c r="T9" s="76"/>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9"/>
      <c r="B10" s="59"/>
      <c r="C10" s="59"/>
      <c r="D10" s="59"/>
      <c r="E10" s="60" t="s">
        <v>0</v>
      </c>
      <c r="F10" s="65" t="str">
        <f>$C$3</f>
        <v>Jan 2014</v>
      </c>
      <c r="G10" s="59"/>
      <c r="H10" s="65"/>
      <c r="I10" s="60" t="s">
        <v>11</v>
      </c>
      <c r="J10" s="61" t="str">
        <f>L10&amp;" of "&amp;$G$1</f>
        <v>1 of 1</v>
      </c>
      <c r="K10" s="65"/>
      <c r="L10" s="8">
        <f>SUM($M$1:M9)</f>
        <v>1</v>
      </c>
      <c r="T10" s="76"/>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60" t="s">
        <v>55</v>
      </c>
      <c r="F11" s="65" t="str">
        <f>$C$5</f>
        <v>STANDARD SPREADSHEET METHOD</v>
      </c>
      <c r="G11" s="59"/>
      <c r="H11" s="59"/>
      <c r="I11" s="69"/>
      <c r="J11" s="61"/>
      <c r="K11" s="59"/>
      <c r="L11" s="8"/>
      <c r="S11" s="43"/>
      <c r="T11" s="43"/>
    </row>
    <row r="12" spans="1:186" ht="15.6">
      <c r="A12" s="70"/>
      <c r="B12" s="71" t="str">
        <f>($C$4)&amp;" "&amp;$G$4</f>
        <v xml:space="preserve"> JOHNSON EULER COLUMN ANALYSIS</v>
      </c>
      <c r="C12" s="70"/>
      <c r="D12" s="70"/>
      <c r="E12" s="70"/>
      <c r="F12" s="70"/>
      <c r="G12" s="70"/>
      <c r="H12" s="70"/>
      <c r="I12" s="70"/>
      <c r="J12" s="70"/>
      <c r="K12" s="70"/>
    </row>
    <row r="13" spans="1:186">
      <c r="A13" s="59"/>
      <c r="B13" s="124" t="s">
        <v>85</v>
      </c>
      <c r="C13" s="124"/>
      <c r="D13" s="124"/>
      <c r="E13" s="124"/>
      <c r="F13" s="124"/>
      <c r="G13" s="124"/>
      <c r="H13" s="124"/>
      <c r="I13" s="124"/>
      <c r="J13" s="124"/>
      <c r="K13" s="124"/>
    </row>
    <row r="14" spans="1:186">
      <c r="A14" s="14"/>
      <c r="B14" s="44"/>
      <c r="C14" s="15"/>
      <c r="D14" s="15"/>
      <c r="E14" s="15"/>
      <c r="F14" s="15"/>
      <c r="G14" s="15"/>
      <c r="H14" s="15"/>
      <c r="I14" s="15"/>
      <c r="J14" s="15"/>
      <c r="K14" s="15"/>
      <c r="S14" s="43"/>
      <c r="T14" s="43"/>
      <c r="Y14" s="22" t="s">
        <v>18</v>
      </c>
      <c r="Z14" s="22" t="s">
        <v>19</v>
      </c>
      <c r="AA14" s="22" t="s">
        <v>20</v>
      </c>
      <c r="AB14" s="22" t="s">
        <v>21</v>
      </c>
      <c r="AC14" s="22" t="s">
        <v>1</v>
      </c>
      <c r="AD14" s="22" t="s">
        <v>17</v>
      </c>
      <c r="AE14" s="22" t="s">
        <v>13</v>
      </c>
      <c r="AF14" s="22" t="s">
        <v>13</v>
      </c>
      <c r="AI14" s="9"/>
      <c r="AK14" s="9"/>
    </row>
    <row r="15" spans="1:186">
      <c r="A15" s="15"/>
      <c r="B15" s="17" t="s">
        <v>60</v>
      </c>
      <c r="C15" s="17"/>
      <c r="D15" s="17"/>
      <c r="E15" s="17" t="s">
        <v>68</v>
      </c>
      <c r="F15" s="17"/>
      <c r="G15" s="17"/>
      <c r="H15" s="17" t="s">
        <v>79</v>
      </c>
      <c r="I15" s="17"/>
      <c r="J15" s="17"/>
      <c r="K15" s="17"/>
      <c r="S15" s="43"/>
      <c r="T15" s="43"/>
      <c r="Y15" s="22"/>
      <c r="Z15" s="22" t="s">
        <v>18</v>
      </c>
      <c r="AA15" s="22" t="s">
        <v>22</v>
      </c>
      <c r="AB15" s="22" t="s">
        <v>23</v>
      </c>
      <c r="AC15" s="22" t="s">
        <v>13</v>
      </c>
      <c r="AD15" s="22" t="s">
        <v>15</v>
      </c>
      <c r="AE15" s="22" t="s">
        <v>24</v>
      </c>
      <c r="AF15" s="22" t="s">
        <v>25</v>
      </c>
      <c r="AI15" s="9"/>
      <c r="AJ15" s="9"/>
      <c r="AK15" s="9"/>
    </row>
    <row r="16" spans="1:186" ht="15">
      <c r="A16" s="14"/>
      <c r="B16" s="24" t="s">
        <v>57</v>
      </c>
      <c r="C16" s="98">
        <v>70000</v>
      </c>
      <c r="D16" s="17" t="str">
        <f>IF(C16="","","psi")</f>
        <v>psi</v>
      </c>
      <c r="E16" s="24" t="s">
        <v>61</v>
      </c>
      <c r="F16" s="103">
        <v>21</v>
      </c>
      <c r="G16" s="21" t="s">
        <v>65</v>
      </c>
      <c r="H16" s="20" t="s">
        <v>78</v>
      </c>
      <c r="I16" s="113">
        <v>5600</v>
      </c>
      <c r="J16" s="6" t="s">
        <v>76</v>
      </c>
      <c r="K16" s="19"/>
      <c r="S16" s="43"/>
      <c r="T16" s="43"/>
      <c r="Y16" s="22"/>
      <c r="Z16" s="22"/>
      <c r="AA16" s="22" t="s">
        <v>26</v>
      </c>
      <c r="AB16" s="22"/>
      <c r="AC16" s="22" t="s">
        <v>12</v>
      </c>
      <c r="AD16" s="22"/>
      <c r="AE16" s="22" t="s">
        <v>27</v>
      </c>
      <c r="AF16" s="22" t="s">
        <v>28</v>
      </c>
      <c r="AI16" s="9"/>
      <c r="AJ16" s="15"/>
      <c r="AK16" s="9"/>
    </row>
    <row r="17" spans="1:91" ht="13.8" customHeight="1">
      <c r="A17" s="15"/>
      <c r="B17" s="24" t="s">
        <v>58</v>
      </c>
      <c r="C17" s="98">
        <v>65000</v>
      </c>
      <c r="D17" s="17" t="str">
        <f>IF(C17="","","psi")</f>
        <v>psi</v>
      </c>
      <c r="E17" s="101" t="s">
        <v>62</v>
      </c>
      <c r="F17" s="104">
        <v>0.503</v>
      </c>
      <c r="G17" s="106" t="s">
        <v>66</v>
      </c>
      <c r="K17" s="17"/>
      <c r="S17" s="43"/>
      <c r="T17" s="43"/>
      <c r="U17" s="15"/>
      <c r="V17" s="15"/>
      <c r="W17" s="15"/>
      <c r="X17" s="15"/>
      <c r="Y17" s="15"/>
      <c r="Z17" s="15"/>
      <c r="AA17" s="15"/>
      <c r="AB17" s="15"/>
      <c r="AC17" s="15"/>
      <c r="AD17" s="15"/>
      <c r="AE17" s="22" t="s">
        <v>29</v>
      </c>
      <c r="AF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59</v>
      </c>
      <c r="C18" s="98">
        <v>10500000</v>
      </c>
      <c r="D18" s="17" t="str">
        <f>IF(C18="","","psi")</f>
        <v>psi</v>
      </c>
      <c r="E18" s="20" t="s">
        <v>64</v>
      </c>
      <c r="F18" s="105">
        <v>0.255</v>
      </c>
      <c r="G18" s="107" t="s">
        <v>67</v>
      </c>
      <c r="K18" s="17"/>
      <c r="S18" s="43"/>
      <c r="T18" s="43"/>
      <c r="U18" s="22"/>
      <c r="V18" s="15"/>
      <c r="W18" s="15"/>
      <c r="X18" s="15"/>
      <c r="Y18" s="22"/>
      <c r="Z18" s="22"/>
      <c r="AA18" s="22"/>
      <c r="AB18" s="22"/>
      <c r="AC18" s="22" t="s">
        <v>16</v>
      </c>
      <c r="AD18" s="22" t="s">
        <v>16</v>
      </c>
      <c r="AE18" s="22" t="s">
        <v>16</v>
      </c>
      <c r="AF18" s="22" t="s">
        <v>16</v>
      </c>
      <c r="AI18" s="9"/>
      <c r="AJ18" s="15"/>
      <c r="AK18" s="9"/>
      <c r="AL18" s="51"/>
      <c r="AM18" s="51"/>
      <c r="AN18" s="51"/>
      <c r="AO18" s="51"/>
      <c r="AP18" s="51"/>
      <c r="AQ18" s="51"/>
      <c r="AR18" s="51"/>
      <c r="AS18" s="51"/>
      <c r="AT18" s="51"/>
      <c r="AU18" s="51"/>
      <c r="AV18" s="51"/>
      <c r="AW18" s="51"/>
      <c r="AX18" s="51"/>
      <c r="AY18" s="51"/>
      <c r="AZ18" s="51"/>
      <c r="BA18" s="51"/>
      <c r="BB18" s="15"/>
      <c r="BC18" s="52"/>
      <c r="BD18" s="52"/>
      <c r="BE18" s="52"/>
      <c r="BF18" s="52"/>
      <c r="BG18" s="52"/>
      <c r="BH18" s="52"/>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ht="15">
      <c r="A19" s="15"/>
      <c r="B19" s="24" t="s">
        <v>14</v>
      </c>
      <c r="C19" s="50">
        <v>15</v>
      </c>
      <c r="D19" s="41"/>
      <c r="E19" s="102" t="s">
        <v>63</v>
      </c>
      <c r="F19" s="103">
        <v>1.2</v>
      </c>
      <c r="G19" s="21"/>
      <c r="K19" s="17"/>
      <c r="S19" s="43"/>
      <c r="T19" s="43"/>
      <c r="U19" s="15"/>
      <c r="V19" s="15"/>
      <c r="W19" s="15"/>
      <c r="X19" s="15"/>
      <c r="Y19" s="22">
        <v>0</v>
      </c>
      <c r="Z19" s="46">
        <v>0</v>
      </c>
      <c r="AA19" s="48">
        <f t="shared" ref="AA19:AA57" si="0">Z19/12^0.5</f>
        <v>0</v>
      </c>
      <c r="AB19" s="47">
        <v>0</v>
      </c>
      <c r="AC19" s="45">
        <f>C16</f>
        <v>70000</v>
      </c>
      <c r="AD19" s="45">
        <f t="shared" ref="AD19:AD57" si="1">AC19/((AC19/$C$18)+0.002*$C$19*(AC19/$C$17)^$C$19)</f>
        <v>715417.46274937631</v>
      </c>
      <c r="AE19" s="45">
        <f t="shared" ref="AE19:AE57" si="2">$C$17-($C$17^2/(4*PI()^2*$C$18))*Y19^2</f>
        <v>65000</v>
      </c>
      <c r="AF19" s="45"/>
      <c r="AI19" s="9"/>
      <c r="AJ19" s="15">
        <f>(Y28-Y19)/9</f>
        <v>4.2751661005395469</v>
      </c>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F20" s="17"/>
      <c r="G20" s="41"/>
      <c r="H20" s="41"/>
      <c r="I20" s="41"/>
      <c r="J20" s="41"/>
      <c r="K20" s="41"/>
      <c r="S20" s="43"/>
      <c r="T20" s="43"/>
      <c r="U20" s="15"/>
      <c r="V20" s="53"/>
      <c r="W20" s="15"/>
      <c r="X20" s="15"/>
      <c r="Y20" s="45">
        <f t="shared" ref="Y20:Y27" si="3">Y19+$AJ$19</f>
        <v>4.2751661005395469</v>
      </c>
      <c r="Z20" s="46">
        <f t="shared" ref="Z20:Z57" si="4">(PI()^2/AB20)^0.5</f>
        <v>1.1159329769251216</v>
      </c>
      <c r="AA20" s="48">
        <f t="shared" si="0"/>
        <v>0.32214210231264973</v>
      </c>
      <c r="AB20" s="47">
        <f t="shared" ref="AB20:AB57" si="5">(PI()^2*$C$18/Y20^2)/AD20</f>
        <v>7.9254425495989098</v>
      </c>
      <c r="AC20" s="45">
        <f t="shared" ref="AC20:AC57" si="6">IF((PI()^2*$C$18/Y20^2)&gt;$C$16,$C$16,(PI()^2*$C$18/Y20^2))</f>
        <v>70000</v>
      </c>
      <c r="AD20" s="45">
        <f t="shared" si="1"/>
        <v>715417.46274937631</v>
      </c>
      <c r="AE20" s="45">
        <f t="shared" si="2"/>
        <v>64813.712522045855</v>
      </c>
      <c r="AF20" s="45"/>
      <c r="AG20" s="37"/>
      <c r="AI20" s="9"/>
      <c r="AJ20" s="15">
        <f>C17/2</f>
        <v>32500</v>
      </c>
      <c r="AK20" s="9"/>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A21" s="6" t="s">
        <v>77</v>
      </c>
      <c r="E21" s="6" t="s">
        <v>71</v>
      </c>
      <c r="F21" s="41"/>
      <c r="G21" s="41"/>
      <c r="I21" s="6" t="s">
        <v>80</v>
      </c>
      <c r="J21" s="41"/>
      <c r="K21" s="41"/>
      <c r="S21" s="43"/>
      <c r="T21" s="43"/>
      <c r="U21" s="15"/>
      <c r="V21" s="15"/>
      <c r="W21" s="15"/>
      <c r="X21" s="15"/>
      <c r="Y21" s="45">
        <f t="shared" si="3"/>
        <v>8.5503322010790939</v>
      </c>
      <c r="Z21" s="46">
        <f t="shared" si="4"/>
        <v>2.2318659538502432</v>
      </c>
      <c r="AA21" s="48">
        <f t="shared" si="0"/>
        <v>0.64428420462529945</v>
      </c>
      <c r="AB21" s="47">
        <f t="shared" si="5"/>
        <v>1.9813606373997275</v>
      </c>
      <c r="AC21" s="45">
        <f t="shared" si="6"/>
        <v>70000</v>
      </c>
      <c r="AD21" s="45">
        <f t="shared" si="1"/>
        <v>715417.46274937631</v>
      </c>
      <c r="AE21" s="45">
        <f t="shared" si="2"/>
        <v>64254.850088183419</v>
      </c>
      <c r="AF21" s="45"/>
      <c r="AG21" s="37"/>
      <c r="AI21" s="9"/>
      <c r="AJ21" s="15">
        <f>C16</f>
        <v>70000</v>
      </c>
      <c r="AK21" s="9"/>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20" t="s">
        <v>69</v>
      </c>
      <c r="B22" s="6" t="str">
        <f ca="1">[1]!xlvn(B23)</f>
        <v>√[I / A] = √[0.255 / 0.503]</v>
      </c>
      <c r="C22" s="19"/>
      <c r="E22" s="20" t="s">
        <v>72</v>
      </c>
      <c r="F22" s="6" t="str">
        <f ca="1">[1]!xlv(F23)</f>
        <v>(L / √[C]) / R</v>
      </c>
      <c r="G22" s="97"/>
      <c r="I22" s="20" t="s">
        <v>70</v>
      </c>
      <c r="J22" s="6" t="str">
        <f ca="1">[1]!xlv(J23)</f>
        <v>√[2 × π² × Ec / Fcy]</v>
      </c>
      <c r="K22" s="21"/>
      <c r="S22" s="43"/>
      <c r="T22" s="43"/>
      <c r="U22" s="15"/>
      <c r="V22" s="18"/>
      <c r="W22" s="18"/>
      <c r="X22" s="18"/>
      <c r="Y22" s="45">
        <f t="shared" si="3"/>
        <v>12.825498301618641</v>
      </c>
      <c r="Z22" s="46">
        <f t="shared" si="4"/>
        <v>3.3477989307753648</v>
      </c>
      <c r="AA22" s="48">
        <f t="shared" si="0"/>
        <v>0.96642630693794918</v>
      </c>
      <c r="AB22" s="47">
        <f t="shared" si="5"/>
        <v>0.88060472773321208</v>
      </c>
      <c r="AC22" s="45">
        <f t="shared" si="6"/>
        <v>70000</v>
      </c>
      <c r="AD22" s="45">
        <f t="shared" si="1"/>
        <v>715417.46274937631</v>
      </c>
      <c r="AE22" s="45">
        <f t="shared" si="2"/>
        <v>63323.4126984127</v>
      </c>
      <c r="AF22" s="45"/>
      <c r="AG22" s="37"/>
      <c r="AI22" s="9"/>
      <c r="AJ22" s="15">
        <f>(Y52-Y28)/24</f>
        <v>0.74964840607083916</v>
      </c>
      <c r="AK22" s="9"/>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20" t="s">
        <v>69</v>
      </c>
      <c r="B23" s="108">
        <f>SQRT(F18/F17)</f>
        <v>0.71201000730117403</v>
      </c>
      <c r="C23" s="40"/>
      <c r="E23" s="20" t="s">
        <v>72</v>
      </c>
      <c r="F23" s="109">
        <f>(F16/SQRT(F19))/B23</f>
        <v>26.924185497538868</v>
      </c>
      <c r="G23" s="17"/>
      <c r="I23" s="20" t="s">
        <v>70</v>
      </c>
      <c r="J23" s="114">
        <f>SQRT(2*PI()^2*C18/C17)</f>
        <v>56.468056650556058</v>
      </c>
      <c r="K23" s="21"/>
      <c r="S23" s="43"/>
      <c r="T23" s="43"/>
      <c r="U23" s="15"/>
      <c r="V23" s="18"/>
      <c r="W23" s="18"/>
      <c r="X23" s="18"/>
      <c r="Y23" s="45">
        <f t="shared" si="3"/>
        <v>17.100664402158188</v>
      </c>
      <c r="Z23" s="46">
        <f t="shared" si="4"/>
        <v>4.4637319077004864</v>
      </c>
      <c r="AA23" s="48">
        <f t="shared" si="0"/>
        <v>1.2885684092505989</v>
      </c>
      <c r="AB23" s="47">
        <f t="shared" si="5"/>
        <v>0.49534015934993186</v>
      </c>
      <c r="AC23" s="45">
        <f t="shared" si="6"/>
        <v>70000</v>
      </c>
      <c r="AD23" s="45">
        <f t="shared" si="1"/>
        <v>715417.46274937631</v>
      </c>
      <c r="AE23" s="45">
        <f t="shared" si="2"/>
        <v>62019.400352733683</v>
      </c>
      <c r="AF23" s="45"/>
      <c r="AG23" s="37"/>
      <c r="AI23" s="9"/>
      <c r="AJ23" s="15"/>
      <c r="AK23" s="9"/>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I24" s="17"/>
      <c r="J24" s="4"/>
      <c r="K24" s="28"/>
      <c r="S24" s="43"/>
      <c r="T24" s="43"/>
      <c r="U24" s="15"/>
      <c r="V24" s="18"/>
      <c r="W24" s="25"/>
      <c r="X24" s="18"/>
      <c r="Y24" s="45">
        <f t="shared" si="3"/>
        <v>21.375830502697735</v>
      </c>
      <c r="Z24" s="46">
        <f t="shared" si="4"/>
        <v>5.5796648846256085</v>
      </c>
      <c r="AA24" s="48">
        <f t="shared" si="0"/>
        <v>1.6107105115632487</v>
      </c>
      <c r="AB24" s="47">
        <f t="shared" si="5"/>
        <v>0.31701770198395635</v>
      </c>
      <c r="AC24" s="45">
        <f t="shared" si="6"/>
        <v>70000</v>
      </c>
      <c r="AD24" s="45">
        <f t="shared" si="1"/>
        <v>715417.46274937631</v>
      </c>
      <c r="AE24" s="45">
        <f t="shared" si="2"/>
        <v>60342.813051146382</v>
      </c>
      <c r="AF24" s="45"/>
      <c r="AG24" s="37"/>
      <c r="AI24" s="9"/>
      <c r="AJ24" s="15"/>
      <c r="AK24" s="9"/>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24"/>
      <c r="C25" s="17"/>
      <c r="D25" s="98"/>
      <c r="E25" s="17"/>
      <c r="F25" s="11"/>
      <c r="G25" s="24"/>
      <c r="H25" s="39"/>
      <c r="I25" s="17"/>
      <c r="J25" s="11"/>
      <c r="K25" s="28"/>
      <c r="S25" s="43"/>
      <c r="T25" s="43"/>
      <c r="U25" s="15"/>
      <c r="V25" s="18"/>
      <c r="Y25" s="45">
        <f t="shared" si="3"/>
        <v>25.650996603237282</v>
      </c>
      <c r="Z25" s="46">
        <f t="shared" si="4"/>
        <v>6.6955978615507297</v>
      </c>
      <c r="AA25" s="48">
        <f t="shared" si="0"/>
        <v>1.9328526138758984</v>
      </c>
      <c r="AB25" s="47">
        <f t="shared" si="5"/>
        <v>0.22015118193330302</v>
      </c>
      <c r="AC25" s="45">
        <f t="shared" si="6"/>
        <v>70000</v>
      </c>
      <c r="AD25" s="45">
        <f t="shared" si="1"/>
        <v>715417.46274937631</v>
      </c>
      <c r="AE25" s="45">
        <f t="shared" si="2"/>
        <v>58293.650793650791</v>
      </c>
      <c r="AF25" s="45"/>
      <c r="AG25" s="37"/>
      <c r="AI25" s="9"/>
      <c r="AJ25" s="15"/>
      <c r="AK25" s="9"/>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F26" s="11"/>
      <c r="G26" s="24"/>
      <c r="H26" s="39"/>
      <c r="I26" s="17"/>
      <c r="J26" s="11"/>
      <c r="K26" s="28"/>
      <c r="S26" s="43"/>
      <c r="T26" s="43"/>
      <c r="U26" s="15"/>
      <c r="V26" s="18"/>
      <c r="Y26" s="45">
        <f t="shared" si="3"/>
        <v>29.926162703776829</v>
      </c>
      <c r="Z26" s="46">
        <f t="shared" si="4"/>
        <v>7.8115308384758517</v>
      </c>
      <c r="AA26" s="48">
        <f t="shared" si="0"/>
        <v>2.254994716188548</v>
      </c>
      <c r="AB26" s="47">
        <f t="shared" si="5"/>
        <v>0.16174372550201857</v>
      </c>
      <c r="AC26" s="45">
        <f t="shared" si="6"/>
        <v>70000</v>
      </c>
      <c r="AD26" s="45">
        <f t="shared" si="1"/>
        <v>715417.46274937631</v>
      </c>
      <c r="AE26" s="45">
        <f t="shared" si="2"/>
        <v>55871.91358024691</v>
      </c>
      <c r="AF26" s="45"/>
      <c r="AG26" s="37"/>
      <c r="AI26" s="9"/>
      <c r="AJ26" s="9"/>
      <c r="AK26" s="9"/>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17"/>
      <c r="C27" s="17"/>
      <c r="D27" s="98"/>
      <c r="E27" s="17"/>
      <c r="F27" s="11"/>
      <c r="G27" s="24"/>
      <c r="H27" s="39"/>
      <c r="I27" s="17"/>
      <c r="J27" s="11"/>
      <c r="K27" s="12"/>
      <c r="S27" s="43"/>
      <c r="T27" s="43"/>
      <c r="U27" s="15"/>
      <c r="V27" s="18"/>
      <c r="Y27" s="45">
        <f t="shared" si="3"/>
        <v>34.201328804316375</v>
      </c>
      <c r="Z27" s="46">
        <f t="shared" si="4"/>
        <v>8.9274638154009729</v>
      </c>
      <c r="AA27" s="48">
        <f t="shared" si="0"/>
        <v>2.5771368185011978</v>
      </c>
      <c r="AB27" s="47">
        <f t="shared" si="5"/>
        <v>0.12383503983748297</v>
      </c>
      <c r="AC27" s="45">
        <f t="shared" si="6"/>
        <v>70000</v>
      </c>
      <c r="AD27" s="45">
        <f t="shared" si="1"/>
        <v>715417.46274937631</v>
      </c>
      <c r="AE27" s="45">
        <f t="shared" si="2"/>
        <v>53077.601410934745</v>
      </c>
      <c r="AF27" s="45"/>
      <c r="AG27" s="37"/>
      <c r="AI27" s="9"/>
      <c r="AJ27" s="9"/>
      <c r="AK27" s="9"/>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17"/>
      <c r="C28" s="17"/>
      <c r="D28" s="98"/>
      <c r="E28" s="17"/>
      <c r="F28" s="11"/>
      <c r="G28" s="24"/>
      <c r="H28" s="39"/>
      <c r="I28" s="17"/>
      <c r="J28" s="11"/>
      <c r="K28" s="12"/>
      <c r="S28" s="43"/>
      <c r="T28" s="43"/>
      <c r="U28" s="15"/>
      <c r="V28" s="18"/>
      <c r="Y28" s="45">
        <f>(PI()^2*C18/C16)^0.5</f>
        <v>38.476494904855919</v>
      </c>
      <c r="Z28" s="46">
        <f t="shared" si="4"/>
        <v>10.04339679232608</v>
      </c>
      <c r="AA28" s="48">
        <f t="shared" si="0"/>
        <v>2.8992789208138432</v>
      </c>
      <c r="AB28" s="47">
        <f t="shared" si="5"/>
        <v>9.7844969748134988E-2</v>
      </c>
      <c r="AC28" s="45">
        <f t="shared" si="6"/>
        <v>70000.000000000015</v>
      </c>
      <c r="AD28" s="45">
        <f t="shared" si="1"/>
        <v>715417.46274937422</v>
      </c>
      <c r="AE28" s="45">
        <f t="shared" si="2"/>
        <v>49910.71428571429</v>
      </c>
      <c r="AF28" s="45">
        <f t="shared" ref="AF28:AF57" si="7">PI()^2*$C$18/Y28^2</f>
        <v>70000.000000000015</v>
      </c>
      <c r="AG28" s="37"/>
      <c r="AI28" s="9"/>
      <c r="AJ28" s="9"/>
      <c r="AK28" s="9"/>
      <c r="AL28" s="18"/>
      <c r="AM28" s="110">
        <f>F23</f>
        <v>26.924185497538868</v>
      </c>
      <c r="AN28" s="18">
        <v>0</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24"/>
      <c r="C29" s="17"/>
      <c r="D29" s="98"/>
      <c r="E29" s="17"/>
      <c r="F29" s="11"/>
      <c r="G29" s="24"/>
      <c r="H29" s="97"/>
      <c r="I29" s="97"/>
      <c r="J29" s="97"/>
      <c r="K29" s="40"/>
      <c r="S29" s="43"/>
      <c r="T29" s="43"/>
      <c r="U29" s="15"/>
      <c r="V29" s="18"/>
      <c r="W29" s="26"/>
      <c r="X29" s="22"/>
      <c r="Y29" s="45">
        <f t="shared" ref="Y29:Y51" si="8">Y28+$AJ$22</f>
        <v>39.226143310926759</v>
      </c>
      <c r="Z29" s="46">
        <f t="shared" si="4"/>
        <v>13.098816996294172</v>
      </c>
      <c r="AA29" s="48">
        <f t="shared" si="0"/>
        <v>3.7813027594380428</v>
      </c>
      <c r="AB29" s="47">
        <f t="shared" si="5"/>
        <v>5.7522214347630989E-2</v>
      </c>
      <c r="AC29" s="45">
        <f t="shared" si="6"/>
        <v>67350.034590107534</v>
      </c>
      <c r="AD29" s="45">
        <f t="shared" si="1"/>
        <v>1170852.6063180198</v>
      </c>
      <c r="AE29" s="45">
        <f t="shared" si="2"/>
        <v>49317.008796976275</v>
      </c>
      <c r="AF29" s="45">
        <f t="shared" si="7"/>
        <v>67350.034590107534</v>
      </c>
      <c r="AG29" s="37"/>
      <c r="AI29" s="9"/>
      <c r="AJ29" s="9"/>
      <c r="AK29" s="9"/>
      <c r="AL29" s="18"/>
      <c r="AM29" s="110">
        <f>F23</f>
        <v>26.924185497538868</v>
      </c>
      <c r="AN29" s="18">
        <f>AN40</f>
        <v>59493.604267951028</v>
      </c>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9"/>
      <c r="D30" s="98"/>
      <c r="E30" s="17"/>
      <c r="F30" s="11"/>
      <c r="G30" s="11"/>
      <c r="H30" s="97"/>
      <c r="I30" s="97"/>
      <c r="J30" s="97"/>
      <c r="K30" s="40"/>
      <c r="S30" s="43"/>
      <c r="T30" s="43"/>
      <c r="U30" s="15"/>
      <c r="V30" s="18"/>
      <c r="W30" s="26"/>
      <c r="X30" s="22"/>
      <c r="Y30" s="45">
        <f t="shared" si="8"/>
        <v>39.975791716997598</v>
      </c>
      <c r="Z30" s="46">
        <f t="shared" si="4"/>
        <v>16.759265656668507</v>
      </c>
      <c r="AA30" s="48">
        <f t="shared" si="0"/>
        <v>4.8379832691490066</v>
      </c>
      <c r="AB30" s="47">
        <f t="shared" si="5"/>
        <v>3.5139030507910868E-2</v>
      </c>
      <c r="AC30" s="45">
        <f t="shared" si="6"/>
        <v>64847.74776149488</v>
      </c>
      <c r="AD30" s="45">
        <f t="shared" si="1"/>
        <v>1845462.063812366</v>
      </c>
      <c r="AE30" s="45">
        <f t="shared" si="2"/>
        <v>48711.847574339699</v>
      </c>
      <c r="AF30" s="45">
        <f t="shared" si="7"/>
        <v>64847.74776149488</v>
      </c>
      <c r="AG30" s="37"/>
      <c r="AI30" s="9"/>
      <c r="AJ30" s="9"/>
      <c r="AK30" s="9"/>
      <c r="AL30" s="18"/>
      <c r="AM30" s="18">
        <v>0</v>
      </c>
      <c r="AN30" s="18">
        <f>AN40</f>
        <v>59493.604267951028</v>
      </c>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9"/>
      <c r="D31" s="98"/>
      <c r="E31" s="17"/>
      <c r="F31" s="11"/>
      <c r="G31" s="24"/>
      <c r="H31" s="41"/>
      <c r="I31" s="41"/>
      <c r="J31" s="41"/>
      <c r="K31" s="41"/>
      <c r="S31" s="43"/>
      <c r="T31" s="43"/>
      <c r="U31" s="15"/>
      <c r="V31" s="18"/>
      <c r="W31" s="21"/>
      <c r="X31" s="21"/>
      <c r="Y31" s="45">
        <f t="shared" si="8"/>
        <v>40.725440123068438</v>
      </c>
      <c r="Z31" s="46">
        <f t="shared" si="4"/>
        <v>20.926157592216061</v>
      </c>
      <c r="AA31" s="48">
        <f t="shared" si="0"/>
        <v>6.0408613594852376</v>
      </c>
      <c r="AB31" s="47">
        <f t="shared" si="5"/>
        <v>2.2538279595364814E-2</v>
      </c>
      <c r="AC31" s="45">
        <f t="shared" si="6"/>
        <v>62482.366728556015</v>
      </c>
      <c r="AD31" s="45">
        <f t="shared" si="1"/>
        <v>2772277.5584612959</v>
      </c>
      <c r="AE31" s="45">
        <f t="shared" si="2"/>
        <v>48095.230617804569</v>
      </c>
      <c r="AF31" s="45">
        <f t="shared" si="7"/>
        <v>62482.366728556015</v>
      </c>
      <c r="AG31" s="37"/>
      <c r="AI31" s="9"/>
      <c r="AJ31" s="9"/>
      <c r="AK31" s="9"/>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99"/>
      <c r="D32" s="98"/>
      <c r="E32" s="17"/>
      <c r="F32" s="17"/>
      <c r="G32" s="17"/>
      <c r="H32" s="41"/>
      <c r="I32" s="41"/>
      <c r="J32" s="41"/>
      <c r="K32" s="41"/>
      <c r="S32" s="43"/>
      <c r="T32" s="43"/>
      <c r="U32" s="15"/>
      <c r="V32" s="18"/>
      <c r="W32" s="22"/>
      <c r="X32" s="21"/>
      <c r="Y32" s="45">
        <f t="shared" si="8"/>
        <v>41.475088529139278</v>
      </c>
      <c r="Z32" s="46">
        <f t="shared" si="4"/>
        <v>25.369631960116035</v>
      </c>
      <c r="AA32" s="48">
        <f t="shared" si="0"/>
        <v>7.3235819207073636</v>
      </c>
      <c r="AB32" s="47">
        <f t="shared" si="5"/>
        <v>1.5334563263724166E-2</v>
      </c>
      <c r="AC32" s="45">
        <f t="shared" si="6"/>
        <v>60244.083396435417</v>
      </c>
      <c r="AD32" s="45">
        <f t="shared" si="1"/>
        <v>3928646.8326718085</v>
      </c>
      <c r="AE32" s="45">
        <f t="shared" si="2"/>
        <v>47467.157927370885</v>
      </c>
      <c r="AF32" s="45">
        <f t="shared" si="7"/>
        <v>60244.083396435417</v>
      </c>
      <c r="AG32" s="37"/>
      <c r="AI32" s="9"/>
      <c r="AJ32" s="9"/>
      <c r="AK32" s="9"/>
      <c r="AL32" s="18"/>
      <c r="AM32" s="110">
        <f>AM28</f>
        <v>26.924185497538868</v>
      </c>
      <c r="AN32" s="18">
        <v>0</v>
      </c>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17"/>
      <c r="C33" s="99"/>
      <c r="D33" s="98"/>
      <c r="E33" s="17"/>
      <c r="F33" s="17"/>
      <c r="G33" s="24"/>
      <c r="H33" s="96"/>
      <c r="I33" s="17"/>
      <c r="J33" s="97"/>
      <c r="K33" s="40"/>
      <c r="S33" s="43"/>
      <c r="T33" s="43"/>
      <c r="U33" s="15"/>
      <c r="X33" s="21"/>
      <c r="Y33" s="45">
        <f t="shared" si="8"/>
        <v>42.224736935210117</v>
      </c>
      <c r="Z33" s="46">
        <f t="shared" si="4"/>
        <v>29.761302325940484</v>
      </c>
      <c r="AA33" s="48">
        <f t="shared" si="0"/>
        <v>8.5913479546577882</v>
      </c>
      <c r="AB33" s="47">
        <f t="shared" si="5"/>
        <v>1.1142839683431487E-2</v>
      </c>
      <c r="AC33" s="45">
        <f t="shared" si="6"/>
        <v>58123.95252323398</v>
      </c>
      <c r="AD33" s="45">
        <f t="shared" si="1"/>
        <v>5216260.3227308076</v>
      </c>
      <c r="AE33" s="45">
        <f t="shared" si="2"/>
        <v>46827.629503038639</v>
      </c>
      <c r="AF33" s="45">
        <f t="shared" si="7"/>
        <v>58123.95252323398</v>
      </c>
      <c r="AG33" s="37"/>
      <c r="AI33" s="9"/>
      <c r="AK33" s="9"/>
      <c r="AL33" s="18"/>
      <c r="AM33" s="110">
        <f>AM29</f>
        <v>26.924185497538868</v>
      </c>
      <c r="AN33" s="110">
        <f>D55</f>
        <v>57611.388602305218</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8"/>
      <c r="E34" s="17"/>
      <c r="F34" s="17"/>
      <c r="G34" s="11"/>
      <c r="H34" s="11"/>
      <c r="I34" s="41"/>
      <c r="J34" s="41"/>
      <c r="K34" s="41"/>
      <c r="S34" s="43"/>
      <c r="T34" s="43"/>
      <c r="U34" s="15"/>
      <c r="X34" s="21"/>
      <c r="Y34" s="45">
        <f t="shared" si="8"/>
        <v>42.974385341280957</v>
      </c>
      <c r="Z34" s="46">
        <f t="shared" si="4"/>
        <v>33.775847925921248</v>
      </c>
      <c r="AA34" s="48">
        <f t="shared" si="0"/>
        <v>9.750247446069249</v>
      </c>
      <c r="AB34" s="47">
        <f t="shared" si="5"/>
        <v>8.6514165742896335E-3</v>
      </c>
      <c r="AC34" s="45">
        <f t="shared" si="6"/>
        <v>56113.802207336506</v>
      </c>
      <c r="AD34" s="45">
        <f t="shared" si="1"/>
        <v>6486082.5652640592</v>
      </c>
      <c r="AE34" s="45">
        <f t="shared" si="2"/>
        <v>46176.645344807839</v>
      </c>
      <c r="AF34" s="45">
        <f t="shared" si="7"/>
        <v>56113.802207336506</v>
      </c>
      <c r="AG34" s="37"/>
      <c r="AI34" s="9"/>
      <c r="AK34" s="9"/>
      <c r="AL34" s="18"/>
      <c r="AM34" s="18">
        <f>AM30</f>
        <v>0</v>
      </c>
      <c r="AN34" s="110">
        <f>D55</f>
        <v>57611.388602305218</v>
      </c>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B35" s="24"/>
      <c r="C35" s="17"/>
      <c r="D35" s="98"/>
      <c r="E35" s="17"/>
      <c r="F35" s="17"/>
      <c r="K35" s="41"/>
      <c r="S35" s="43"/>
      <c r="T35" s="43"/>
      <c r="U35" s="15"/>
      <c r="V35" s="18"/>
      <c r="W35" s="18"/>
      <c r="X35" s="18"/>
      <c r="Y35" s="45">
        <f t="shared" si="8"/>
        <v>43.724033747351797</v>
      </c>
      <c r="Z35" s="46">
        <f t="shared" si="4"/>
        <v>37.202568471666389</v>
      </c>
      <c r="AA35" s="48">
        <f t="shared" si="0"/>
        <v>10.739456460831038</v>
      </c>
      <c r="AB35" s="47">
        <f t="shared" si="5"/>
        <v>7.1310568055513082E-3</v>
      </c>
      <c r="AC35" s="45">
        <f t="shared" si="6"/>
        <v>54206.15502410652</v>
      </c>
      <c r="AD35" s="45">
        <f t="shared" si="1"/>
        <v>7601419.6075269934</v>
      </c>
      <c r="AE35" s="45">
        <f t="shared" si="2"/>
        <v>45514.205452678478</v>
      </c>
      <c r="AF35" s="45">
        <f t="shared" si="7"/>
        <v>54206.15502410652</v>
      </c>
      <c r="AG35" s="37"/>
      <c r="AI35" s="9"/>
      <c r="AJ35" s="9"/>
      <c r="AK35" s="9"/>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8"/>
      <c r="E36" s="17"/>
      <c r="F36" s="17"/>
      <c r="K36" s="17"/>
      <c r="S36" s="43"/>
      <c r="T36" s="43"/>
      <c r="U36" s="15"/>
      <c r="Y36" s="45">
        <f t="shared" si="8"/>
        <v>44.473682153422637</v>
      </c>
      <c r="Z36" s="46">
        <f t="shared" si="4"/>
        <v>39.988515788043379</v>
      </c>
      <c r="AA36" s="48">
        <f t="shared" si="0"/>
        <v>11.543690177360222</v>
      </c>
      <c r="AB36" s="47">
        <f t="shared" si="5"/>
        <v>6.1720462963160989E-3</v>
      </c>
      <c r="AC36" s="45">
        <f t="shared" si="6"/>
        <v>52394.158388224307</v>
      </c>
      <c r="AD36" s="45">
        <f t="shared" si="1"/>
        <v>8488944.4882318433</v>
      </c>
      <c r="AE36" s="45">
        <f t="shared" si="2"/>
        <v>44840.309826650555</v>
      </c>
      <c r="AF36" s="45">
        <f t="shared" si="7"/>
        <v>52394.158388224307</v>
      </c>
      <c r="AG36" s="37"/>
      <c r="AI36" s="9"/>
      <c r="AJ36" s="9"/>
      <c r="AK36" s="9"/>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F37" s="17"/>
      <c r="G37" s="24"/>
      <c r="H37" s="50"/>
      <c r="I37" s="11"/>
      <c r="J37" s="17"/>
      <c r="K37" s="17"/>
      <c r="S37" s="43"/>
      <c r="T37" s="43"/>
      <c r="U37" s="15"/>
      <c r="Y37" s="45">
        <f t="shared" si="8"/>
        <v>45.223330559493476</v>
      </c>
      <c r="Z37" s="46">
        <f t="shared" si="4"/>
        <v>42.201145555708806</v>
      </c>
      <c r="AA37" s="48">
        <f t="shared" si="0"/>
        <v>12.182421373349529</v>
      </c>
      <c r="AB37" s="47">
        <f t="shared" si="5"/>
        <v>5.5418053193513356E-3</v>
      </c>
      <c r="AC37" s="45">
        <f t="shared" si="6"/>
        <v>50671.522928551545</v>
      </c>
      <c r="AD37" s="45">
        <f t="shared" si="1"/>
        <v>9143504.6899992172</v>
      </c>
      <c r="AE37" s="45">
        <f t="shared" si="2"/>
        <v>44154.958466724085</v>
      </c>
      <c r="AF37" s="45">
        <f t="shared" si="7"/>
        <v>50671.522928551545</v>
      </c>
      <c r="AG37" s="37"/>
      <c r="AI37" s="9"/>
      <c r="AJ37" s="9"/>
      <c r="AK37" s="9"/>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8"/>
      <c r="E38" s="17"/>
      <c r="F38" s="17"/>
      <c r="G38" s="24"/>
      <c r="H38" s="50"/>
      <c r="I38" s="17"/>
      <c r="J38" s="17"/>
      <c r="K38" s="17"/>
      <c r="S38" s="43"/>
      <c r="T38" s="43"/>
      <c r="U38" s="15"/>
      <c r="Y38" s="45">
        <f t="shared" si="8"/>
        <v>45.972978965564316</v>
      </c>
      <c r="Z38" s="46">
        <f t="shared" si="4"/>
        <v>43.961127320540676</v>
      </c>
      <c r="AA38" s="48">
        <f t="shared" si="0"/>
        <v>12.690484346196786</v>
      </c>
      <c r="AB38" s="47">
        <f t="shared" si="5"/>
        <v>5.1069558559649099E-3</v>
      </c>
      <c r="AC38" s="45">
        <f t="shared" si="6"/>
        <v>49032.467838956647</v>
      </c>
      <c r="AD38" s="45">
        <f t="shared" si="1"/>
        <v>9601114.4842160456</v>
      </c>
      <c r="AE38" s="45">
        <f t="shared" si="2"/>
        <v>43458.151372899039</v>
      </c>
      <c r="AF38" s="45">
        <f t="shared" si="7"/>
        <v>49032.467838956647</v>
      </c>
      <c r="AG38" s="37"/>
      <c r="AI38" s="9"/>
      <c r="AJ38" s="9"/>
      <c r="AK38" s="9"/>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24"/>
      <c r="C39" s="17"/>
      <c r="D39" s="98"/>
      <c r="E39" s="17"/>
      <c r="F39" s="17"/>
      <c r="G39" s="24"/>
      <c r="H39" s="50"/>
      <c r="I39" s="17"/>
      <c r="J39" s="17"/>
      <c r="K39" s="17"/>
      <c r="S39" s="43"/>
      <c r="T39" s="43"/>
      <c r="U39" s="22"/>
      <c r="V39" s="15"/>
      <c r="W39" s="15"/>
      <c r="X39" s="15"/>
      <c r="Y39" s="45">
        <f t="shared" si="8"/>
        <v>46.722627371635156</v>
      </c>
      <c r="Z39" s="46">
        <f t="shared" si="4"/>
        <v>45.391215676724038</v>
      </c>
      <c r="AA39" s="48">
        <f t="shared" si="0"/>
        <v>13.103315294900494</v>
      </c>
      <c r="AB39" s="47">
        <f t="shared" si="5"/>
        <v>4.7902272487352114E-3</v>
      </c>
      <c r="AC39" s="45">
        <f t="shared" si="6"/>
        <v>47471.672316992852</v>
      </c>
      <c r="AD39" s="45">
        <f t="shared" si="1"/>
        <v>9910108.6132243611</v>
      </c>
      <c r="AE39" s="45">
        <f t="shared" si="2"/>
        <v>42749.888545175454</v>
      </c>
      <c r="AF39" s="45">
        <f t="shared" si="7"/>
        <v>47471.672316992852</v>
      </c>
      <c r="AG39" s="37"/>
      <c r="AI39" s="13"/>
      <c r="AJ39" s="13"/>
      <c r="AK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24"/>
      <c r="C40" s="17"/>
      <c r="D40" s="98"/>
      <c r="E40" s="17"/>
      <c r="F40" s="17"/>
      <c r="G40" s="24"/>
      <c r="H40" s="100"/>
      <c r="I40" s="17"/>
      <c r="J40" s="17"/>
      <c r="K40" s="17"/>
      <c r="S40" s="43"/>
      <c r="T40" s="43"/>
      <c r="U40" s="15"/>
      <c r="Y40" s="45">
        <f t="shared" si="8"/>
        <v>47.472275777705995</v>
      </c>
      <c r="Z40" s="46">
        <f t="shared" si="4"/>
        <v>46.592562290841414</v>
      </c>
      <c r="AA40" s="48">
        <f t="shared" si="0"/>
        <v>13.450114190425849</v>
      </c>
      <c r="AB40" s="47">
        <f t="shared" si="5"/>
        <v>4.5463886243739173E-3</v>
      </c>
      <c r="AC40" s="45">
        <f t="shared" si="6"/>
        <v>45984.232327523154</v>
      </c>
      <c r="AD40" s="45">
        <f t="shared" si="1"/>
        <v>10114452.618721224</v>
      </c>
      <c r="AE40" s="45">
        <f t="shared" si="2"/>
        <v>42030.1699835533</v>
      </c>
      <c r="AF40" s="45">
        <f t="shared" si="7"/>
        <v>45984.232327523154</v>
      </c>
      <c r="AG40" s="37"/>
      <c r="AI40" s="9">
        <f>MATCH(F23,Z19:Z57)</f>
        <v>14</v>
      </c>
      <c r="AJ40" s="13">
        <f>INDEX(Z19:Z57,AI40)</f>
        <v>25.369631960116035</v>
      </c>
      <c r="AK40" s="13">
        <f>INDEX(AC19:AC57,AI40)</f>
        <v>60244.083396435417</v>
      </c>
      <c r="AM40" s="110">
        <f>AM33</f>
        <v>26.924185497538868</v>
      </c>
      <c r="AN40" s="18">
        <f>((AK41-AK40)*(F23-AJ40)/(AJ41-AJ40))+AK40</f>
        <v>59493.604267951028</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17"/>
      <c r="C41" s="17"/>
      <c r="D41" s="17"/>
      <c r="E41" s="17"/>
      <c r="F41" s="17"/>
      <c r="G41" s="24"/>
      <c r="H41" s="42"/>
      <c r="I41" s="17"/>
      <c r="J41" s="17"/>
      <c r="K41" s="17"/>
      <c r="S41" s="43"/>
      <c r="T41" s="43"/>
      <c r="U41" s="15"/>
      <c r="Y41" s="45">
        <f t="shared" si="8"/>
        <v>48.221924183776835</v>
      </c>
      <c r="Z41" s="46">
        <f t="shared" si="4"/>
        <v>47.639946341918616</v>
      </c>
      <c r="AA41" s="48">
        <f t="shared" si="0"/>
        <v>13.752467922343021</v>
      </c>
      <c r="AB41" s="47">
        <f t="shared" si="5"/>
        <v>4.3486776672872389E-3</v>
      </c>
      <c r="AC41" s="45">
        <f t="shared" si="6"/>
        <v>44565.622034280845</v>
      </c>
      <c r="AD41" s="45">
        <f t="shared" si="1"/>
        <v>10248085.842168534</v>
      </c>
      <c r="AE41" s="45">
        <f t="shared" si="2"/>
        <v>41298.995688032592</v>
      </c>
      <c r="AF41" s="45">
        <f t="shared" si="7"/>
        <v>44565.622034280845</v>
      </c>
      <c r="AG41" s="37"/>
      <c r="AI41" s="9">
        <f>AI40+1</f>
        <v>15</v>
      </c>
      <c r="AJ41" s="13">
        <f>IF(AI41&gt;39,F23,INDEX(Z19:Z57,AI41))</f>
        <v>29.761302325940484</v>
      </c>
      <c r="AK41" s="13">
        <f>IF(AI41&gt;39,D55,INDEX(AC19:AC57,AI41))</f>
        <v>58123.95252323398</v>
      </c>
      <c r="AM41" s="18">
        <f>AM34</f>
        <v>0</v>
      </c>
      <c r="AN41" s="18">
        <f>AN40</f>
        <v>59493.604267951028</v>
      </c>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15"/>
      <c r="B42" s="17"/>
      <c r="C42" s="17"/>
      <c r="D42" s="17"/>
      <c r="E42" s="17"/>
      <c r="F42" s="17"/>
      <c r="G42" s="24"/>
      <c r="H42" s="42"/>
      <c r="I42" s="17"/>
      <c r="J42" s="17"/>
      <c r="K42" s="17"/>
      <c r="S42" s="43"/>
      <c r="T42" s="43"/>
      <c r="U42" s="15"/>
      <c r="Y42" s="45">
        <f t="shared" si="8"/>
        <v>48.971572589847675</v>
      </c>
      <c r="Z42" s="46">
        <f t="shared" si="4"/>
        <v>48.585404200143913</v>
      </c>
      <c r="AA42" s="48">
        <f t="shared" si="0"/>
        <v>14.025398096819933</v>
      </c>
      <c r="AB42" s="47">
        <f t="shared" si="5"/>
        <v>4.1810764164451567E-3</v>
      </c>
      <c r="AC42" s="45">
        <f t="shared" si="6"/>
        <v>43211.659332164585</v>
      </c>
      <c r="AD42" s="45">
        <f t="shared" si="1"/>
        <v>10335056.102347942</v>
      </c>
      <c r="AE42" s="45">
        <f t="shared" si="2"/>
        <v>40556.365658613329</v>
      </c>
      <c r="AF42" s="45">
        <f t="shared" si="7"/>
        <v>43211.659332164585</v>
      </c>
      <c r="AG42" s="37"/>
      <c r="AI42" s="13"/>
      <c r="AJ42" s="13"/>
      <c r="AK42" s="13"/>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95"/>
      <c r="C43" s="17"/>
      <c r="D43" s="17"/>
      <c r="E43" s="17"/>
      <c r="F43" s="17"/>
      <c r="G43" s="17"/>
      <c r="H43" s="17"/>
      <c r="I43" s="17"/>
      <c r="J43" s="17"/>
      <c r="K43" s="17"/>
      <c r="S43" s="43"/>
      <c r="T43" s="43"/>
      <c r="U43" s="15"/>
      <c r="Y43" s="45">
        <f t="shared" si="8"/>
        <v>49.721220995918515</v>
      </c>
      <c r="Z43" s="46">
        <f t="shared" si="4"/>
        <v>49.463934210390413</v>
      </c>
      <c r="AA43" s="48">
        <f t="shared" si="0"/>
        <v>14.279007865773423</v>
      </c>
      <c r="AB43" s="47">
        <f t="shared" si="5"/>
        <v>4.0338749751218494E-3</v>
      </c>
      <c r="AC43" s="45">
        <f t="shared" si="6"/>
        <v>41918.474989441391</v>
      </c>
      <c r="AD43" s="45">
        <f t="shared" si="1"/>
        <v>10391614.823951053</v>
      </c>
      <c r="AE43" s="45">
        <f t="shared" si="2"/>
        <v>39802.279895295505</v>
      </c>
      <c r="AF43" s="45">
        <f t="shared" si="7"/>
        <v>41918.474989441391</v>
      </c>
      <c r="AG43" s="37"/>
      <c r="AI43" s="13"/>
      <c r="AJ43" s="13"/>
      <c r="AK43" s="13"/>
      <c r="AL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22"/>
      <c r="B44" s="24"/>
      <c r="C44" s="30"/>
      <c r="D44" s="17"/>
      <c r="E44" s="17"/>
      <c r="F44" s="17"/>
      <c r="G44" s="17"/>
      <c r="H44" s="22"/>
      <c r="I44" s="22"/>
      <c r="J44" s="22"/>
      <c r="K44" s="22"/>
      <c r="S44" s="43"/>
      <c r="T44" s="43"/>
      <c r="U44" s="22"/>
      <c r="V44" s="18"/>
      <c r="W44" s="21"/>
      <c r="X44" s="21"/>
      <c r="Y44" s="45">
        <f t="shared" si="8"/>
        <v>50.470869401989354</v>
      </c>
      <c r="Z44" s="46">
        <f t="shared" si="4"/>
        <v>50.298643602442034</v>
      </c>
      <c r="AA44" s="48">
        <f t="shared" si="0"/>
        <v>14.519967711871478</v>
      </c>
      <c r="AB44" s="47">
        <f t="shared" si="5"/>
        <v>3.9011010332319763E-3</v>
      </c>
      <c r="AC44" s="45">
        <f t="shared" si="6"/>
        <v>40682.484974147228</v>
      </c>
      <c r="AD44" s="45">
        <f t="shared" si="1"/>
        <v>10428462.279645879</v>
      </c>
      <c r="AE44" s="45">
        <f t="shared" si="2"/>
        <v>39036.73839807912</v>
      </c>
      <c r="AF44" s="45">
        <f t="shared" si="7"/>
        <v>40682.484974147228</v>
      </c>
      <c r="AG44" s="37"/>
      <c r="AI44" s="13"/>
      <c r="AJ44" s="13"/>
      <c r="AK44" s="13"/>
      <c r="AL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0"/>
      <c r="D45" s="17"/>
      <c r="E45" s="28"/>
      <c r="F45" s="28"/>
      <c r="G45" s="28"/>
      <c r="H45" s="31"/>
      <c r="I45" s="31"/>
      <c r="J45" s="31"/>
      <c r="K45" s="31"/>
      <c r="L45" s="1"/>
      <c r="M45" s="7"/>
      <c r="N45" s="7"/>
      <c r="O45" s="7"/>
      <c r="P45" s="7"/>
      <c r="Q45" s="7"/>
      <c r="R45" s="7"/>
      <c r="S45" s="43"/>
      <c r="T45" s="43"/>
      <c r="U45" s="22"/>
      <c r="V45" s="31"/>
      <c r="W45" s="22"/>
      <c r="X45" s="32"/>
      <c r="Y45" s="45">
        <f t="shared" si="8"/>
        <v>51.220517808060194</v>
      </c>
      <c r="Z45" s="46">
        <f t="shared" si="4"/>
        <v>51.104649628445344</v>
      </c>
      <c r="AA45" s="48">
        <f t="shared" si="0"/>
        <v>14.752641609912216</v>
      </c>
      <c r="AB45" s="47">
        <f t="shared" si="5"/>
        <v>3.7790176050008948E-3</v>
      </c>
      <c r="AC45" s="45">
        <f t="shared" si="6"/>
        <v>39500.365594631905</v>
      </c>
      <c r="AD45" s="45">
        <f t="shared" si="1"/>
        <v>10452548.710638396</v>
      </c>
      <c r="AE45" s="45">
        <f t="shared" si="2"/>
        <v>38259.741166964181</v>
      </c>
      <c r="AF45" s="45">
        <f t="shared" si="7"/>
        <v>39500.365594631905</v>
      </c>
      <c r="AG45" s="37"/>
      <c r="AH45" s="13"/>
      <c r="AI45" s="13"/>
      <c r="AJ45" s="31"/>
      <c r="AK45" s="6"/>
      <c r="AO45" s="2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3"/>
      <c r="D46" s="15"/>
      <c r="E46" s="18"/>
      <c r="F46" s="18"/>
      <c r="G46" s="18"/>
      <c r="H46" s="31"/>
      <c r="I46" s="31"/>
      <c r="J46" s="31"/>
      <c r="K46" s="31"/>
      <c r="L46" s="1"/>
      <c r="M46" s="7"/>
      <c r="N46" s="7"/>
      <c r="O46" s="7"/>
      <c r="P46" s="7"/>
      <c r="Q46" s="7"/>
      <c r="R46" s="7"/>
      <c r="S46" s="43"/>
      <c r="T46" s="43"/>
      <c r="U46" s="22"/>
      <c r="V46" s="31"/>
      <c r="W46" s="21"/>
      <c r="X46" s="24"/>
      <c r="Y46" s="45">
        <f t="shared" si="8"/>
        <v>51.970166214131034</v>
      </c>
      <c r="Z46" s="46">
        <f t="shared" si="4"/>
        <v>51.891808294139622</v>
      </c>
      <c r="AA46" s="48">
        <f t="shared" si="0"/>
        <v>14.979874743678984</v>
      </c>
      <c r="AB46" s="47">
        <f t="shared" si="5"/>
        <v>3.665237619131856E-3</v>
      </c>
      <c r="AC46" s="45">
        <f t="shared" si="6"/>
        <v>38369.031131883392</v>
      </c>
      <c r="AD46" s="45">
        <f t="shared" si="1"/>
        <v>10468361.159343179</v>
      </c>
      <c r="AE46" s="45">
        <f t="shared" si="2"/>
        <v>37471.28820195068</v>
      </c>
      <c r="AF46" s="45">
        <f t="shared" si="7"/>
        <v>38369.031131883392</v>
      </c>
      <c r="AG46" s="37"/>
      <c r="AH46" s="13"/>
      <c r="AI46" s="13"/>
      <c r="AJ46" s="31"/>
      <c r="AK46" s="6"/>
      <c r="AO46" s="17"/>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24"/>
      <c r="C47" s="40"/>
      <c r="D47" s="40"/>
      <c r="E47" s="40"/>
      <c r="F47" s="40"/>
      <c r="G47" s="40"/>
      <c r="H47" s="40"/>
      <c r="I47" s="40"/>
      <c r="J47" s="40"/>
      <c r="K47" s="40"/>
      <c r="L47" s="1"/>
      <c r="M47" s="7"/>
      <c r="N47" s="7"/>
      <c r="O47" s="7"/>
      <c r="P47" s="7"/>
      <c r="Q47" s="7"/>
      <c r="R47" s="7"/>
      <c r="S47" s="43"/>
      <c r="T47" s="43"/>
      <c r="U47" s="22"/>
      <c r="V47" s="31"/>
      <c r="W47" s="27"/>
      <c r="X47" s="27"/>
      <c r="Y47" s="45">
        <f t="shared" si="8"/>
        <v>52.719814620201873</v>
      </c>
      <c r="Z47" s="46">
        <f t="shared" si="4"/>
        <v>52.666545735307828</v>
      </c>
      <c r="AA47" s="48">
        <f t="shared" si="0"/>
        <v>15.203522178783857</v>
      </c>
      <c r="AB47" s="47">
        <f t="shared" si="5"/>
        <v>3.5581977059581781E-3</v>
      </c>
      <c r="AC47" s="45">
        <f t="shared" si="6"/>
        <v>37285.613682222785</v>
      </c>
      <c r="AD47" s="45">
        <f t="shared" si="1"/>
        <v>10478792.00747847</v>
      </c>
      <c r="AE47" s="45">
        <f t="shared" si="2"/>
        <v>36671.379503038625</v>
      </c>
      <c r="AF47" s="45">
        <f t="shared" si="7"/>
        <v>37285.613682222785</v>
      </c>
      <c r="AG47" s="37"/>
      <c r="AH47" s="13"/>
      <c r="AI47" s="13"/>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C48" s="40"/>
      <c r="D48" s="40"/>
      <c r="E48" s="40"/>
      <c r="F48" s="40"/>
      <c r="G48" s="40"/>
      <c r="H48" s="40"/>
      <c r="I48" s="40"/>
      <c r="J48" s="40"/>
      <c r="K48" s="40"/>
      <c r="L48" s="1"/>
      <c r="M48" s="7"/>
      <c r="N48" s="7"/>
      <c r="O48" s="7"/>
      <c r="P48" s="7"/>
      <c r="Q48" s="7"/>
      <c r="R48" s="7"/>
      <c r="S48" s="43"/>
      <c r="T48" s="43"/>
      <c r="U48" s="22"/>
      <c r="V48" s="31"/>
      <c r="W48" s="27"/>
      <c r="X48" s="27"/>
      <c r="Y48" s="45">
        <f t="shared" si="8"/>
        <v>53.469463026272713</v>
      </c>
      <c r="Z48" s="46">
        <f t="shared" si="4"/>
        <v>53.433060967996333</v>
      </c>
      <c r="AA48" s="48">
        <f t="shared" si="0"/>
        <v>15.424796066749185</v>
      </c>
      <c r="AB48" s="47">
        <f t="shared" si="5"/>
        <v>3.4568428568487524E-3</v>
      </c>
      <c r="AC48" s="45">
        <f t="shared" si="6"/>
        <v>36247.444964216214</v>
      </c>
      <c r="AD48" s="45">
        <f t="shared" si="1"/>
        <v>10485708.047851292</v>
      </c>
      <c r="AE48" s="45">
        <f t="shared" si="2"/>
        <v>35860.015070228015</v>
      </c>
      <c r="AF48" s="45">
        <f t="shared" si="7"/>
        <v>36247.444964216214</v>
      </c>
      <c r="AG48" s="37"/>
      <c r="AH48" s="13"/>
      <c r="AI48" s="13"/>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B49" s="15"/>
      <c r="C49" s="34"/>
      <c r="D49" s="15"/>
      <c r="E49" s="15"/>
      <c r="F49" s="15"/>
      <c r="G49" s="15"/>
      <c r="H49" s="15"/>
      <c r="I49" s="15"/>
      <c r="J49" s="15"/>
      <c r="K49" s="15"/>
      <c r="L49" s="1"/>
      <c r="M49" s="7"/>
      <c r="N49" s="7"/>
      <c r="O49" s="7"/>
      <c r="P49" s="7"/>
      <c r="Q49" s="7"/>
      <c r="R49" s="7"/>
      <c r="S49" s="43"/>
      <c r="T49" s="43"/>
      <c r="U49" s="22"/>
      <c r="V49" s="31"/>
      <c r="W49" s="27"/>
      <c r="X49" s="27"/>
      <c r="Y49" s="45">
        <f t="shared" si="8"/>
        <v>54.219111432343553</v>
      </c>
      <c r="Z49" s="46">
        <f t="shared" si="4"/>
        <v>54.194107308744989</v>
      </c>
      <c r="AA49" s="48">
        <f t="shared" si="0"/>
        <v>15.644491221597693</v>
      </c>
      <c r="AB49" s="47">
        <f t="shared" si="5"/>
        <v>3.3604358677033642E-3</v>
      </c>
      <c r="AC49" s="45">
        <f t="shared" si="6"/>
        <v>35252.039874065274</v>
      </c>
      <c r="AD49" s="45">
        <f t="shared" si="1"/>
        <v>10490317.703387005</v>
      </c>
      <c r="AE49" s="45">
        <f t="shared" si="2"/>
        <v>35037.194903518845</v>
      </c>
      <c r="AF49" s="45">
        <f t="shared" si="7"/>
        <v>35252.039874065274</v>
      </c>
      <c r="AG49" s="37"/>
      <c r="AH49" s="13"/>
      <c r="AI49" s="13"/>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A50" s="15"/>
      <c r="B50" s="24"/>
      <c r="C50" s="30"/>
      <c r="D50" s="15"/>
      <c r="G50" s="22"/>
      <c r="H50" s="15"/>
      <c r="I50" s="15"/>
      <c r="J50" s="15"/>
      <c r="K50" s="15"/>
      <c r="L50" s="1"/>
      <c r="M50" s="7"/>
      <c r="N50" s="7"/>
      <c r="O50" s="7"/>
      <c r="P50" s="7"/>
      <c r="Q50" s="7"/>
      <c r="R50" s="7"/>
      <c r="S50" s="43"/>
      <c r="T50" s="43"/>
      <c r="U50" s="13"/>
      <c r="W50" s="35"/>
      <c r="X50" s="35"/>
      <c r="Y50" s="45">
        <f t="shared" si="8"/>
        <v>54.968759838414393</v>
      </c>
      <c r="Z50" s="46">
        <f t="shared" si="4"/>
        <v>54.951497808318116</v>
      </c>
      <c r="AA50" s="48">
        <f t="shared" si="0"/>
        <v>15.863131026002799</v>
      </c>
      <c r="AB50" s="47">
        <f t="shared" si="5"/>
        <v>3.2684412013173148E-3</v>
      </c>
      <c r="AC50" s="45">
        <f t="shared" si="6"/>
        <v>34297.08160003354</v>
      </c>
      <c r="AD50" s="45">
        <f t="shared" si="1"/>
        <v>10493406.332722284</v>
      </c>
      <c r="AE50" s="45">
        <f t="shared" si="2"/>
        <v>34202.919002911112</v>
      </c>
      <c r="AF50" s="45">
        <f t="shared" si="7"/>
        <v>34297.08160003354</v>
      </c>
      <c r="AG50" s="37"/>
      <c r="AH50" s="13"/>
      <c r="AI50" s="13"/>
    </row>
    <row r="51" spans="1:75" s="5" customFormat="1">
      <c r="A51" s="15"/>
      <c r="C51" s="38"/>
      <c r="D51" s="30"/>
      <c r="E51" s="15"/>
      <c r="F51" s="18"/>
      <c r="G51" s="18"/>
      <c r="H51" s="15"/>
      <c r="I51" s="15"/>
      <c r="J51" s="15"/>
      <c r="K51" s="15"/>
      <c r="L51" s="1"/>
      <c r="M51" s="7"/>
      <c r="N51" s="7"/>
      <c r="O51" s="7"/>
      <c r="P51" s="7"/>
      <c r="Q51" s="7"/>
      <c r="R51" s="7"/>
      <c r="S51" s="43"/>
      <c r="T51" s="43"/>
      <c r="U51" s="13"/>
      <c r="W51" s="35"/>
      <c r="X51" s="35"/>
      <c r="Y51" s="45">
        <f t="shared" si="8"/>
        <v>55.718408244485232</v>
      </c>
      <c r="Z51" s="46">
        <f t="shared" si="4"/>
        <v>55.706431966672341</v>
      </c>
      <c r="AA51" s="48">
        <f t="shared" si="0"/>
        <v>16.081061745775926</v>
      </c>
      <c r="AB51" s="47">
        <f t="shared" si="5"/>
        <v>3.1804535735685644E-3</v>
      </c>
      <c r="AC51" s="45">
        <f t="shared" si="6"/>
        <v>33380.408129248921</v>
      </c>
      <c r="AD51" s="45">
        <f t="shared" si="1"/>
        <v>10495486.683616357</v>
      </c>
      <c r="AE51" s="45">
        <f t="shared" si="2"/>
        <v>33357.187368404819</v>
      </c>
      <c r="AF51" s="45">
        <f t="shared" si="7"/>
        <v>33380.408129248921</v>
      </c>
      <c r="AG51" s="37"/>
      <c r="AH51" s="13"/>
      <c r="AI51" s="13"/>
    </row>
    <row r="52" spans="1:75" s="5" customFormat="1">
      <c r="A52" s="15"/>
      <c r="B52" s="15"/>
      <c r="C52" s="21"/>
      <c r="D52" s="23"/>
      <c r="E52" s="15"/>
      <c r="F52" s="15"/>
      <c r="G52" s="15"/>
      <c r="H52" s="15"/>
      <c r="I52" s="15"/>
      <c r="J52" s="15"/>
      <c r="K52" s="15"/>
      <c r="L52" s="1"/>
      <c r="M52" s="7"/>
      <c r="N52" s="7"/>
      <c r="O52" s="7"/>
      <c r="P52" s="7"/>
      <c r="Q52" s="7"/>
      <c r="R52" s="7"/>
      <c r="S52" s="43"/>
      <c r="T52" s="43"/>
      <c r="U52" s="13"/>
      <c r="W52" s="35"/>
      <c r="X52" s="35"/>
      <c r="Y52" s="45">
        <f>(PI()^2*C18/AJ20)^0.5</f>
        <v>56.468056650556058</v>
      </c>
      <c r="Z52" s="46">
        <f t="shared" si="4"/>
        <v>56.459707279281915</v>
      </c>
      <c r="AA52" s="48">
        <f t="shared" si="0"/>
        <v>16.298513598030443</v>
      </c>
      <c r="AB52" s="47">
        <f t="shared" si="5"/>
        <v>3.0961536225818449E-3</v>
      </c>
      <c r="AC52" s="45">
        <f t="shared" si="6"/>
        <v>32499.999999999996</v>
      </c>
      <c r="AD52" s="45">
        <f t="shared" si="1"/>
        <v>10496895.167914389</v>
      </c>
      <c r="AE52" s="45">
        <f t="shared" si="2"/>
        <v>32499.999999999996</v>
      </c>
      <c r="AF52" s="45">
        <f t="shared" si="7"/>
        <v>32499.999999999996</v>
      </c>
      <c r="AG52" s="37"/>
      <c r="AH52" s="13"/>
      <c r="AI52" s="13"/>
    </row>
    <row r="53" spans="1:75" s="5" customFormat="1">
      <c r="A53" s="21" t="s">
        <v>73</v>
      </c>
      <c r="B53" s="21"/>
      <c r="D53" s="30" t="s">
        <v>74</v>
      </c>
      <c r="H53" s="30" t="s">
        <v>75</v>
      </c>
      <c r="K53" s="15"/>
      <c r="L53" s="1"/>
      <c r="M53" s="7"/>
      <c r="N53" s="7"/>
      <c r="O53" s="7"/>
      <c r="P53" s="7"/>
      <c r="Q53" s="7"/>
      <c r="R53" s="7"/>
      <c r="S53" s="43"/>
      <c r="T53" s="43"/>
      <c r="U53" s="13"/>
      <c r="W53" s="35"/>
      <c r="X53" s="35"/>
      <c r="Y53" s="45">
        <f>Y52+7.5</f>
        <v>63.968056650556058</v>
      </c>
      <c r="Z53" s="46">
        <f t="shared" si="4"/>
        <v>63.967768633201317</v>
      </c>
      <c r="AA53" s="48">
        <f t="shared" si="0"/>
        <v>18.465904219919242</v>
      </c>
      <c r="AB53" s="47">
        <f t="shared" si="5"/>
        <v>2.4120002147222188E-3</v>
      </c>
      <c r="AC53" s="45">
        <f t="shared" si="6"/>
        <v>25325.774193512316</v>
      </c>
      <c r="AD53" s="45">
        <f t="shared" si="1"/>
        <v>10499905.447325589</v>
      </c>
      <c r="AE53" s="45">
        <f t="shared" si="2"/>
        <v>23293.47636406793</v>
      </c>
      <c r="AF53" s="45">
        <f t="shared" si="7"/>
        <v>25325.774193512316</v>
      </c>
      <c r="AG53" s="37"/>
      <c r="AH53" s="13"/>
      <c r="AI53" s="13"/>
    </row>
    <row r="54" spans="1:75" s="5" customFormat="1">
      <c r="A54" s="6" t="str">
        <f ca="1">[1]!xlv(A55)</f>
        <v>(π² × Ec) / (S)²</v>
      </c>
      <c r="B54" s="6"/>
      <c r="C54" s="15"/>
      <c r="D54" s="6" t="str">
        <f ca="1">[1]!xlv(D55)</f>
        <v>Fcy - (Fcy² / (4 × π² × Ec)) × (S)²</v>
      </c>
      <c r="E54" s="6"/>
      <c r="F54" s="15"/>
      <c r="G54" s="15"/>
      <c r="H54" s="49">
        <f>AN40</f>
        <v>59493.604267951028</v>
      </c>
      <c r="I54" s="111" t="str">
        <f>IF(H54="","","psi")</f>
        <v>psi</v>
      </c>
      <c r="J54" s="15"/>
      <c r="K54" s="15"/>
      <c r="L54" s="1"/>
      <c r="M54" s="7"/>
      <c r="N54" s="7"/>
      <c r="O54" s="7"/>
      <c r="P54" s="7"/>
      <c r="Q54" s="7"/>
      <c r="R54" s="7"/>
      <c r="S54" s="43"/>
      <c r="T54" s="43"/>
      <c r="U54" s="13"/>
      <c r="W54" s="35"/>
      <c r="X54" s="35"/>
      <c r="Y54" s="45">
        <f>Y53+7.5</f>
        <v>71.468056650556065</v>
      </c>
      <c r="Z54" s="46">
        <f t="shared" si="4"/>
        <v>71.4680422160001</v>
      </c>
      <c r="AA54" s="48">
        <f t="shared" si="0"/>
        <v>20.631046705931599</v>
      </c>
      <c r="AB54" s="47">
        <f t="shared" si="5"/>
        <v>1.9323063223119009E-3</v>
      </c>
      <c r="AC54" s="45">
        <f t="shared" si="6"/>
        <v>20289.208188563094</v>
      </c>
      <c r="AD54" s="45">
        <f t="shared" si="1"/>
        <v>10499995.758585598</v>
      </c>
      <c r="AE54" s="45">
        <f t="shared" si="2"/>
        <v>12940.304511469214</v>
      </c>
      <c r="AF54" s="45">
        <f t="shared" si="7"/>
        <v>20289.208188563094</v>
      </c>
      <c r="AG54" s="37"/>
      <c r="AH54" s="13"/>
      <c r="AI54" s="13"/>
    </row>
    <row r="55" spans="1:75" s="5" customFormat="1">
      <c r="A55" s="37">
        <f>(PI()^2*C18)/(F23)^2</f>
        <v>142956.49657925512</v>
      </c>
      <c r="B55" s="111" t="str">
        <f>IF(A55="","","psi")</f>
        <v>psi</v>
      </c>
      <c r="C55" s="112"/>
      <c r="D55" s="37">
        <f>C17-(C17^2/(4*PI()^2*C18))*(F23)^2</f>
        <v>57611.388602305218</v>
      </c>
      <c r="E55" s="111" t="str">
        <f>IF(D55="","","psi")</f>
        <v>psi</v>
      </c>
      <c r="F55" s="112"/>
      <c r="G55" s="49"/>
      <c r="H55" s="49">
        <f>H54*F17</f>
        <v>29925.282946779367</v>
      </c>
      <c r="I55" s="15" t="s">
        <v>76</v>
      </c>
      <c r="J55" s="15"/>
      <c r="K55" s="15"/>
      <c r="L55" s="1"/>
      <c r="M55" s="7"/>
      <c r="N55" s="7"/>
      <c r="O55" s="7"/>
      <c r="P55" s="7"/>
      <c r="Q55" s="7"/>
      <c r="R55" s="7"/>
      <c r="S55" s="43"/>
      <c r="T55" s="43"/>
      <c r="U55" s="13"/>
      <c r="W55" s="35"/>
      <c r="X55" s="35"/>
      <c r="Y55" s="45">
        <f>Y54+10</f>
        <v>81.468056650556065</v>
      </c>
      <c r="Z55" s="46">
        <f t="shared" si="4"/>
        <v>81.468056230053946</v>
      </c>
      <c r="AA55" s="48">
        <f t="shared" si="0"/>
        <v>23.517802097388607</v>
      </c>
      <c r="AB55" s="47">
        <f t="shared" si="5"/>
        <v>1.4870481685283837E-3</v>
      </c>
      <c r="AC55" s="45">
        <f t="shared" si="6"/>
        <v>15614.005608362828</v>
      </c>
      <c r="AD55" s="45">
        <f t="shared" si="1"/>
        <v>10499999.891607277</v>
      </c>
      <c r="AE55" s="45">
        <f t="shared" si="2"/>
        <v>-2647.5996290327166</v>
      </c>
      <c r="AF55" s="45">
        <f t="shared" si="7"/>
        <v>15614.005608362828</v>
      </c>
      <c r="AG55" s="37"/>
      <c r="AH55" s="9"/>
      <c r="AI55" s="9"/>
    </row>
    <row r="56" spans="1:75" s="5" customFormat="1">
      <c r="A56" s="49"/>
      <c r="B56" s="30"/>
      <c r="D56" s="49"/>
      <c r="E56" s="15"/>
      <c r="F56" s="24"/>
      <c r="G56" s="30"/>
      <c r="J56" s="15"/>
      <c r="K56" s="15"/>
      <c r="L56" s="1"/>
      <c r="M56" s="7"/>
      <c r="N56" s="7"/>
      <c r="O56" s="7"/>
      <c r="P56" s="7"/>
      <c r="Q56" s="7"/>
      <c r="R56" s="7"/>
      <c r="S56" s="43"/>
      <c r="T56" s="43"/>
      <c r="U56" s="13"/>
      <c r="W56" s="35"/>
      <c r="X56" s="35"/>
      <c r="Y56" s="45">
        <f>Y55+20</f>
        <v>101.46805665055606</v>
      </c>
      <c r="Z56" s="46">
        <f t="shared" si="4"/>
        <v>101.46805664943525</v>
      </c>
      <c r="AA56" s="48">
        <f t="shared" si="0"/>
        <v>29.291304910349822</v>
      </c>
      <c r="AB56" s="47">
        <f t="shared" si="5"/>
        <v>9.5860802415371539E-4</v>
      </c>
      <c r="AC56" s="45">
        <f t="shared" si="6"/>
        <v>10065.384253391647</v>
      </c>
      <c r="AD56" s="45">
        <f t="shared" si="1"/>
        <v>10499999.999768034</v>
      </c>
      <c r="AE56" s="45">
        <f t="shared" si="2"/>
        <v>-39938.865065591963</v>
      </c>
      <c r="AF56" s="45">
        <f t="shared" si="7"/>
        <v>10065.384253391647</v>
      </c>
      <c r="AG56" s="37"/>
      <c r="AH56" s="9"/>
      <c r="AI56" s="9"/>
    </row>
    <row r="57" spans="1:75" s="5" customFormat="1">
      <c r="A57" s="15"/>
      <c r="D57" s="15"/>
      <c r="E57" s="15"/>
      <c r="F57" s="15"/>
      <c r="G57" s="29"/>
      <c r="H57" s="15"/>
      <c r="I57" s="15"/>
      <c r="J57" s="24" t="str">
        <f>"M.S = "&amp;[1]!xln(K57)&amp;" ="</f>
        <v>M.S = 29925 / 5600 - 1 =</v>
      </c>
      <c r="K57" s="115">
        <f>H55/I16-1</f>
        <v>4.3438005262106012</v>
      </c>
      <c r="L57" s="1"/>
      <c r="M57" s="7"/>
      <c r="N57" s="7"/>
      <c r="O57" s="7"/>
      <c r="P57" s="7"/>
      <c r="Q57" s="7"/>
      <c r="R57" s="7"/>
      <c r="S57" s="43"/>
      <c r="T57" s="43"/>
      <c r="U57" s="13"/>
      <c r="W57" s="35"/>
      <c r="X57" s="35"/>
      <c r="Y57" s="45">
        <f>Y56+20</f>
        <v>121.46805665055606</v>
      </c>
      <c r="Z57" s="46">
        <f t="shared" si="4"/>
        <v>121.46805665054735</v>
      </c>
      <c r="AA57" s="48">
        <f t="shared" si="0"/>
        <v>35.064807602567114</v>
      </c>
      <c r="AB57" s="47">
        <f t="shared" si="5"/>
        <v>6.6892215270421122E-4</v>
      </c>
      <c r="AC57" s="45">
        <f t="shared" si="6"/>
        <v>7023.6826033932102</v>
      </c>
      <c r="AD57" s="45">
        <f t="shared" si="1"/>
        <v>10499999.999998493</v>
      </c>
      <c r="AE57" s="45">
        <f t="shared" si="2"/>
        <v>-85384.073376225046</v>
      </c>
      <c r="AF57" s="45">
        <f t="shared" si="7"/>
        <v>7023.6826033932102</v>
      </c>
      <c r="AG57" s="37"/>
      <c r="AH57" s="9"/>
      <c r="AI57" s="9"/>
    </row>
    <row r="58" spans="1:75" s="5" customFormat="1">
      <c r="A58" s="15"/>
      <c r="C58" s="29"/>
      <c r="D58" s="15"/>
      <c r="E58" s="15"/>
      <c r="F58" s="15"/>
      <c r="G58" s="29"/>
      <c r="H58" s="15"/>
      <c r="I58" s="15"/>
      <c r="J58" s="15"/>
      <c r="K58" s="15"/>
      <c r="L58" s="1"/>
      <c r="M58" s="7"/>
      <c r="N58" s="7"/>
      <c r="O58" s="7"/>
      <c r="P58" s="7"/>
      <c r="Q58" s="7"/>
      <c r="R58" s="7"/>
      <c r="S58" s="43"/>
      <c r="T58" s="43"/>
      <c r="U58" s="13"/>
      <c r="W58" s="35"/>
      <c r="X58" s="35"/>
      <c r="Y58" s="45"/>
      <c r="Z58" s="46"/>
      <c r="AA58" s="48"/>
      <c r="AB58" s="47"/>
      <c r="AC58" s="45"/>
      <c r="AD58" s="45"/>
      <c r="AE58" s="45"/>
      <c r="AF58" s="45"/>
      <c r="AG58" s="9"/>
      <c r="AH58" s="9"/>
      <c r="AI58" s="9"/>
    </row>
    <row r="59" spans="1:75" s="5" customFormat="1">
      <c r="A59" s="15"/>
      <c r="B59" s="80"/>
      <c r="C59" s="29"/>
      <c r="D59" s="16"/>
      <c r="E59" s="16"/>
      <c r="F59" s="81" t="s">
        <v>52</v>
      </c>
      <c r="G59" s="29"/>
      <c r="H59" s="16"/>
      <c r="I59" s="16"/>
      <c r="J59" s="16"/>
      <c r="K59" s="15"/>
      <c r="L59" s="8"/>
      <c r="M59" s="7"/>
      <c r="N59" s="7"/>
      <c r="O59" s="7"/>
      <c r="P59" s="7"/>
      <c r="Q59" s="7"/>
      <c r="R59" s="7"/>
      <c r="S59" s="43"/>
      <c r="T59" s="43"/>
      <c r="U59" s="13"/>
      <c r="W59" s="35"/>
      <c r="X59" s="35"/>
      <c r="Y59" s="35"/>
      <c r="Z59" s="35"/>
      <c r="AA59" s="35"/>
      <c r="AB59" s="35"/>
      <c r="AC59" s="35"/>
      <c r="AD59" s="35"/>
      <c r="AE59" s="35"/>
      <c r="AF59" s="35"/>
    </row>
    <row r="60" spans="1:75" s="5" customFormat="1">
      <c r="A60" s="15"/>
      <c r="B60" s="16"/>
      <c r="C60" s="16"/>
      <c r="D60" s="16"/>
      <c r="E60" s="16"/>
      <c r="F60" s="91" t="s">
        <v>49</v>
      </c>
      <c r="G60" s="16"/>
      <c r="H60" s="16"/>
      <c r="I60" s="16"/>
      <c r="J60" s="16"/>
      <c r="K60" s="15"/>
      <c r="L60" s="8"/>
      <c r="M60" s="7"/>
      <c r="N60" s="7"/>
      <c r="O60" s="7"/>
      <c r="P60" s="7"/>
      <c r="Q60" s="7"/>
      <c r="R60" s="7"/>
      <c r="S60" s="43"/>
      <c r="T60" s="43"/>
      <c r="U60" s="13"/>
      <c r="W60" s="35"/>
      <c r="X60" s="35"/>
      <c r="Y60" s="35"/>
      <c r="Z60" s="35"/>
      <c r="AA60" s="35"/>
      <c r="AB60" s="35"/>
      <c r="AF60" s="18"/>
      <c r="AG60" s="18"/>
    </row>
    <row r="61" spans="1:75">
      <c r="A61" s="9"/>
      <c r="B61" s="9"/>
      <c r="C61" s="9"/>
      <c r="D61" s="9"/>
      <c r="E61" s="9"/>
      <c r="F61" s="9"/>
      <c r="G61" s="9"/>
      <c r="H61" s="9"/>
      <c r="I61" s="9"/>
      <c r="J61" s="9"/>
      <c r="K61" s="9"/>
      <c r="L61" s="6"/>
      <c r="M61" s="36"/>
      <c r="N61" s="79"/>
      <c r="S61" s="7"/>
      <c r="T61" s="7"/>
      <c r="AJ61" s="9"/>
      <c r="AK61" s="9"/>
      <c r="AL61" s="9"/>
      <c r="AM61" s="9"/>
      <c r="AN61" s="9"/>
      <c r="AO61" s="9"/>
      <c r="AP61" s="9"/>
      <c r="AQ61" s="9"/>
      <c r="AR61" s="9"/>
      <c r="AS61" s="9"/>
      <c r="AT61" s="9"/>
      <c r="AU61" s="9"/>
    </row>
    <row r="62" spans="1:75">
      <c r="A62" s="9"/>
      <c r="B62" s="9"/>
      <c r="C62" s="9"/>
      <c r="D62" s="9"/>
      <c r="E62" s="9"/>
      <c r="F62" s="9"/>
      <c r="G62" s="9"/>
      <c r="H62" s="9"/>
      <c r="I62" s="9"/>
      <c r="J62" s="9"/>
      <c r="K62" s="9"/>
      <c r="L62" s="6"/>
      <c r="M62" s="36"/>
      <c r="N62" s="79"/>
      <c r="S62" s="7"/>
      <c r="T62" s="7"/>
      <c r="AJ62" s="9"/>
      <c r="AK62" s="9"/>
      <c r="AL62" s="9"/>
      <c r="AM62" s="9"/>
      <c r="AN62" s="9"/>
      <c r="AO62" s="9"/>
      <c r="AP62" s="9"/>
      <c r="AQ62" s="9"/>
      <c r="AR62" s="9"/>
      <c r="AS62" s="9"/>
      <c r="AT62" s="9"/>
      <c r="AU62" s="9"/>
    </row>
    <row r="63" spans="1:75">
      <c r="A63" s="9"/>
      <c r="B63" s="9"/>
      <c r="C63" s="9"/>
      <c r="D63" s="9"/>
      <c r="E63" s="9"/>
      <c r="F63" s="9"/>
      <c r="G63" s="9"/>
      <c r="H63" s="9"/>
      <c r="I63" s="9"/>
      <c r="J63" s="9"/>
      <c r="K63" s="9"/>
      <c r="L63" s="6"/>
      <c r="M63" s="36"/>
      <c r="N63" s="79"/>
      <c r="S63" s="7"/>
      <c r="T63" s="7"/>
      <c r="AJ63" s="9"/>
      <c r="AK63" s="9"/>
      <c r="AL63" s="9"/>
      <c r="AM63" s="9"/>
      <c r="AN63" s="9"/>
      <c r="AO63" s="9"/>
      <c r="AP63" s="9"/>
      <c r="AQ63" s="9"/>
      <c r="AR63" s="9"/>
      <c r="AS63" s="9"/>
      <c r="AT63" s="9"/>
      <c r="AU63" s="9"/>
    </row>
    <row r="64" spans="1:75">
      <c r="A64" s="9"/>
      <c r="B64" s="9"/>
      <c r="C64" s="9"/>
      <c r="D64" s="9"/>
      <c r="E64" s="9"/>
      <c r="F64" s="9"/>
      <c r="G64" s="9"/>
      <c r="H64" s="9"/>
      <c r="I64" s="9"/>
      <c r="J64" s="9"/>
      <c r="K64" s="9"/>
      <c r="L64" s="6"/>
      <c r="M64" s="36"/>
      <c r="N64" s="79"/>
      <c r="S64" s="7"/>
      <c r="T64" s="7"/>
      <c r="AJ64" s="9"/>
      <c r="AK64" s="9"/>
      <c r="AL64" s="9"/>
      <c r="AM64" s="9"/>
      <c r="AN64" s="9"/>
      <c r="AO64" s="9"/>
      <c r="AP64" s="9"/>
      <c r="AQ64" s="9"/>
      <c r="AR64" s="9"/>
      <c r="AS64" s="9"/>
      <c r="AT64" s="9"/>
      <c r="AU64" s="9"/>
    </row>
    <row r="65" spans="1:47">
      <c r="A65" s="9"/>
      <c r="B65" s="9"/>
      <c r="C65" s="9"/>
      <c r="D65" s="9"/>
      <c r="E65" s="9"/>
      <c r="F65" s="9"/>
      <c r="G65" s="9"/>
      <c r="H65" s="9"/>
      <c r="I65" s="9"/>
      <c r="J65" s="9"/>
      <c r="K65" s="9"/>
      <c r="L65" s="6"/>
      <c r="M65" s="36"/>
      <c r="N65" s="79"/>
      <c r="S65" s="7"/>
      <c r="T65" s="7"/>
      <c r="AJ65" s="9"/>
      <c r="AK65" s="9"/>
      <c r="AL65" s="9"/>
      <c r="AM65" s="9"/>
      <c r="AN65" s="9"/>
      <c r="AO65" s="9"/>
      <c r="AP65" s="9"/>
      <c r="AQ65" s="9"/>
      <c r="AR65" s="9"/>
      <c r="AS65" s="9"/>
      <c r="AT65" s="9"/>
      <c r="AU65" s="9"/>
    </row>
    <row r="66" spans="1:47">
      <c r="A66" s="9"/>
      <c r="B66" s="9"/>
      <c r="C66" s="9"/>
      <c r="D66" s="9"/>
      <c r="E66" s="9"/>
      <c r="F66" s="9"/>
      <c r="G66" s="9"/>
      <c r="H66" s="9"/>
      <c r="I66" s="9"/>
      <c r="J66" s="9"/>
      <c r="K66" s="9"/>
      <c r="L66" s="6"/>
      <c r="M66" s="36"/>
      <c r="N66" s="79"/>
      <c r="S66" s="7"/>
      <c r="T66" s="7"/>
      <c r="AJ66" s="9"/>
      <c r="AK66" s="9"/>
      <c r="AL66" s="9"/>
      <c r="AM66" s="9"/>
      <c r="AN66" s="9"/>
      <c r="AO66" s="9"/>
      <c r="AP66" s="9"/>
      <c r="AQ66" s="9"/>
      <c r="AR66" s="9"/>
      <c r="AS66" s="9"/>
      <c r="AT66" s="9"/>
      <c r="AU66" s="9"/>
    </row>
    <row r="67" spans="1:47">
      <c r="A67" s="9"/>
      <c r="B67" s="9"/>
      <c r="C67" s="9"/>
      <c r="D67" s="9"/>
      <c r="E67" s="9"/>
      <c r="F67" s="9"/>
      <c r="G67" s="9"/>
      <c r="H67" s="9"/>
      <c r="I67" s="9"/>
      <c r="J67" s="9"/>
      <c r="K67" s="9"/>
      <c r="L67" s="6"/>
      <c r="M67" s="36"/>
      <c r="N67" s="79"/>
      <c r="S67" s="7"/>
      <c r="T67" s="7"/>
      <c r="AJ67" s="9"/>
      <c r="AK67" s="9"/>
      <c r="AL67" s="9"/>
      <c r="AM67" s="9"/>
      <c r="AN67" s="9"/>
      <c r="AO67" s="9"/>
      <c r="AP67" s="9"/>
      <c r="AQ67" s="9"/>
      <c r="AR67" s="9"/>
      <c r="AS67" s="9"/>
      <c r="AT67" s="9"/>
      <c r="AU67" s="9"/>
    </row>
    <row r="68" spans="1:47">
      <c r="A68" s="9"/>
      <c r="B68" s="9"/>
      <c r="C68" s="9"/>
      <c r="D68" s="9"/>
      <c r="E68" s="9"/>
      <c r="F68" s="9"/>
      <c r="G68" s="9"/>
      <c r="H68" s="9"/>
      <c r="I68" s="9"/>
      <c r="J68" s="9"/>
      <c r="K68" s="9"/>
      <c r="L68" s="6"/>
      <c r="M68" s="36"/>
      <c r="N68" s="79"/>
      <c r="S68" s="7"/>
      <c r="T68" s="7"/>
    </row>
    <row r="69" spans="1:47">
      <c r="A69" s="9"/>
      <c r="B69" s="9"/>
      <c r="C69" s="9"/>
      <c r="D69" s="9"/>
      <c r="E69" s="9"/>
      <c r="F69" s="9"/>
      <c r="G69" s="9"/>
      <c r="H69" s="9"/>
      <c r="I69" s="9"/>
      <c r="J69" s="9"/>
      <c r="K69" s="9"/>
      <c r="L69" s="6"/>
      <c r="M69" s="36"/>
      <c r="N69" s="79"/>
      <c r="S69" s="7"/>
      <c r="T69" s="7"/>
    </row>
    <row r="70" spans="1:47">
      <c r="A70" s="9"/>
      <c r="B70" s="9"/>
      <c r="C70" s="9"/>
      <c r="D70" s="9"/>
      <c r="E70" s="9"/>
      <c r="F70" s="9"/>
      <c r="G70" s="9"/>
      <c r="H70" s="9"/>
      <c r="I70" s="9"/>
      <c r="J70" s="9"/>
      <c r="K70" s="9"/>
      <c r="L70" s="6"/>
      <c r="M70" s="36"/>
      <c r="N70" s="79"/>
      <c r="S70" s="7"/>
      <c r="T70" s="7"/>
    </row>
    <row r="71" spans="1:47">
      <c r="A71" s="9"/>
      <c r="B71" s="9"/>
      <c r="C71" s="9"/>
      <c r="D71" s="9"/>
      <c r="E71" s="9"/>
      <c r="F71" s="9"/>
      <c r="G71" s="9"/>
      <c r="H71" s="9"/>
      <c r="I71" s="9"/>
      <c r="J71" s="9"/>
      <c r="K71" s="9"/>
      <c r="L71" s="6"/>
      <c r="M71" s="36"/>
      <c r="N71" s="79"/>
      <c r="S71" s="7"/>
      <c r="T71" s="7"/>
    </row>
    <row r="72" spans="1:47">
      <c r="A72" s="9"/>
      <c r="B72" s="9"/>
      <c r="C72" s="9"/>
      <c r="D72" s="9"/>
      <c r="E72" s="9"/>
      <c r="F72" s="9"/>
      <c r="G72" s="9"/>
      <c r="H72" s="9"/>
      <c r="I72" s="9"/>
      <c r="J72" s="9"/>
      <c r="K72" s="9"/>
      <c r="L72" s="6"/>
      <c r="M72" s="36"/>
      <c r="N72" s="79"/>
      <c r="S72" s="7"/>
      <c r="T72" s="7"/>
    </row>
    <row r="73" spans="1:47">
      <c r="A73" s="9"/>
      <c r="B73" s="9"/>
      <c r="C73" s="9"/>
      <c r="D73" s="9"/>
      <c r="E73" s="9"/>
      <c r="F73" s="9"/>
      <c r="G73" s="9"/>
      <c r="H73" s="9"/>
      <c r="I73" s="9"/>
      <c r="J73" s="9"/>
      <c r="K73" s="9"/>
      <c r="L73" s="6"/>
      <c r="M73" s="36"/>
      <c r="N73" s="79"/>
      <c r="S73" s="7"/>
      <c r="T73" s="7"/>
    </row>
    <row r="74" spans="1:47">
      <c r="A74" s="9"/>
      <c r="B74" s="9"/>
      <c r="C74" s="9"/>
      <c r="D74" s="9"/>
      <c r="E74" s="9"/>
      <c r="F74" s="9"/>
      <c r="G74" s="9"/>
      <c r="H74" s="9"/>
      <c r="I74" s="9"/>
      <c r="J74" s="9"/>
      <c r="K74" s="9"/>
      <c r="L74" s="6"/>
      <c r="M74" s="36"/>
      <c r="N74" s="79"/>
      <c r="S74" s="7"/>
      <c r="T74" s="7"/>
    </row>
    <row r="75" spans="1:47">
      <c r="A75" s="9"/>
      <c r="B75" s="9"/>
      <c r="C75" s="9"/>
      <c r="D75" s="9"/>
      <c r="E75" s="9"/>
      <c r="F75" s="9"/>
      <c r="G75" s="9"/>
      <c r="H75" s="9"/>
      <c r="I75" s="9"/>
      <c r="J75" s="9"/>
      <c r="K75" s="9"/>
      <c r="L75" s="6"/>
      <c r="M75" s="36"/>
      <c r="N75" s="79"/>
      <c r="S75" s="7"/>
      <c r="T75" s="7"/>
    </row>
    <row r="76" spans="1:47">
      <c r="A76" s="9"/>
      <c r="B76" s="9"/>
      <c r="C76" s="9"/>
      <c r="D76" s="9"/>
      <c r="E76" s="9"/>
      <c r="F76" s="9"/>
      <c r="G76" s="9"/>
      <c r="H76" s="9"/>
      <c r="I76" s="9"/>
      <c r="J76" s="9"/>
      <c r="K76" s="9"/>
      <c r="L76" s="6"/>
      <c r="M76" s="36"/>
      <c r="N76" s="79"/>
      <c r="S76" s="7"/>
      <c r="T76" s="7"/>
    </row>
    <row r="77" spans="1:47">
      <c r="A77" s="9"/>
      <c r="B77" s="9"/>
      <c r="C77" s="9"/>
      <c r="D77" s="9"/>
      <c r="E77" s="9"/>
      <c r="F77" s="9"/>
      <c r="G77" s="9"/>
      <c r="H77" s="9"/>
      <c r="I77" s="9"/>
      <c r="J77" s="9"/>
      <c r="K77" s="9"/>
      <c r="L77" s="6"/>
      <c r="M77" s="36"/>
      <c r="N77" s="79"/>
      <c r="S77" s="7"/>
      <c r="T77" s="7"/>
    </row>
    <row r="78" spans="1:47">
      <c r="A78" s="9"/>
      <c r="B78" s="9"/>
      <c r="C78" s="9"/>
      <c r="D78" s="9"/>
      <c r="E78" s="9"/>
      <c r="F78" s="9"/>
      <c r="G78" s="9"/>
      <c r="H78" s="9"/>
      <c r="I78" s="9"/>
      <c r="J78" s="9"/>
      <c r="K78" s="9"/>
      <c r="L78" s="6"/>
      <c r="M78" s="36"/>
      <c r="N78" s="79"/>
      <c r="S78" s="7"/>
      <c r="T78" s="7"/>
    </row>
    <row r="79" spans="1:47">
      <c r="A79" s="9"/>
      <c r="B79" s="9"/>
      <c r="C79" s="9"/>
      <c r="D79" s="9"/>
      <c r="E79" s="9"/>
      <c r="F79" s="9"/>
      <c r="G79" s="9"/>
      <c r="H79" s="9"/>
      <c r="I79" s="9"/>
      <c r="J79" s="9"/>
      <c r="K79" s="9"/>
      <c r="L79" s="6"/>
      <c r="M79" s="36"/>
      <c r="N79" s="79"/>
      <c r="S79" s="7"/>
      <c r="T79" s="7"/>
    </row>
    <row r="80" spans="1:47">
      <c r="A80" s="9"/>
      <c r="B80" s="9"/>
      <c r="C80" s="9"/>
      <c r="D80" s="9"/>
      <c r="E80" s="9"/>
      <c r="F80" s="9"/>
      <c r="G80" s="9"/>
      <c r="H80" s="9"/>
      <c r="I80" s="9"/>
      <c r="J80" s="9"/>
      <c r="K80" s="9"/>
      <c r="L80" s="6"/>
      <c r="M80" s="36"/>
      <c r="N80" s="79"/>
      <c r="S80" s="7"/>
      <c r="T80" s="7"/>
    </row>
    <row r="81" spans="1:20">
      <c r="A81" s="9"/>
      <c r="B81" s="9"/>
      <c r="C81" s="9"/>
      <c r="D81" s="9"/>
      <c r="E81" s="9"/>
      <c r="F81" s="9"/>
      <c r="G81" s="9"/>
      <c r="H81" s="9"/>
      <c r="I81" s="9"/>
      <c r="J81" s="9"/>
      <c r="K81" s="9"/>
      <c r="L81" s="6"/>
      <c r="M81" s="36"/>
      <c r="N81" s="79"/>
      <c r="S81" s="7"/>
      <c r="T81" s="7"/>
    </row>
    <row r="82" spans="1:20">
      <c r="A82" s="9"/>
      <c r="B82" s="9"/>
      <c r="C82" s="9"/>
      <c r="D82" s="9"/>
      <c r="E82" s="9"/>
      <c r="F82" s="9"/>
      <c r="G82" s="9"/>
      <c r="H82" s="9"/>
      <c r="I82" s="9"/>
      <c r="J82" s="9"/>
      <c r="K82" s="9"/>
      <c r="L82" s="6"/>
      <c r="M82" s="36"/>
      <c r="N82" s="79"/>
      <c r="S82" s="7"/>
      <c r="T82" s="7"/>
    </row>
    <row r="83" spans="1:20">
      <c r="A83" s="9"/>
      <c r="B83" s="9"/>
      <c r="C83" s="9"/>
      <c r="D83" s="9"/>
      <c r="E83" s="9"/>
      <c r="F83" s="9"/>
      <c r="G83" s="9"/>
      <c r="H83" s="9"/>
      <c r="I83" s="9"/>
      <c r="J83" s="9"/>
      <c r="K83" s="9"/>
      <c r="L83" s="6"/>
      <c r="M83" s="36"/>
      <c r="N83" s="79"/>
      <c r="S83" s="7"/>
      <c r="T83" s="7"/>
    </row>
    <row r="84" spans="1:20">
      <c r="A84" s="9"/>
      <c r="B84" s="9"/>
      <c r="C84" s="9"/>
      <c r="D84" s="9"/>
      <c r="E84" s="9"/>
      <c r="F84" s="9"/>
      <c r="G84" s="9"/>
      <c r="H84" s="9"/>
      <c r="I84" s="9"/>
      <c r="J84" s="9"/>
      <c r="K84" s="9"/>
      <c r="L84" s="6"/>
      <c r="M84" s="36"/>
      <c r="N84" s="79"/>
      <c r="S84" s="7"/>
      <c r="T84" s="7"/>
    </row>
    <row r="85" spans="1:20">
      <c r="A85" s="9"/>
      <c r="B85" s="9"/>
      <c r="C85" s="9"/>
      <c r="D85" s="9"/>
      <c r="E85" s="9"/>
      <c r="F85" s="9"/>
      <c r="G85" s="9"/>
      <c r="H85" s="9"/>
      <c r="I85" s="9"/>
      <c r="J85" s="9"/>
      <c r="K85" s="9"/>
      <c r="L85" s="6"/>
      <c r="M85" s="36"/>
      <c r="N85" s="79"/>
      <c r="S85" s="7"/>
      <c r="T85" s="7"/>
    </row>
    <row r="86" spans="1:20">
      <c r="A86" s="9"/>
      <c r="B86" s="9"/>
      <c r="C86" s="9"/>
      <c r="D86" s="9"/>
      <c r="E86" s="9"/>
      <c r="F86" s="9"/>
      <c r="G86" s="9"/>
      <c r="H86" s="9"/>
      <c r="I86" s="9"/>
      <c r="J86" s="9"/>
      <c r="K86" s="9"/>
      <c r="L86" s="6"/>
      <c r="M86" s="36"/>
      <c r="N86" s="79"/>
      <c r="S86" s="7"/>
      <c r="T86" s="7"/>
    </row>
    <row r="87" spans="1:20">
      <c r="A87" s="9"/>
      <c r="B87" s="9"/>
      <c r="C87" s="9"/>
      <c r="D87" s="9"/>
      <c r="E87" s="9"/>
      <c r="F87" s="9"/>
      <c r="G87" s="9"/>
      <c r="H87" s="9"/>
      <c r="I87" s="9"/>
      <c r="J87" s="9"/>
      <c r="K87" s="9"/>
      <c r="L87" s="6"/>
      <c r="M87" s="36"/>
      <c r="N87" s="79"/>
      <c r="S87" s="7"/>
      <c r="T87" s="7"/>
    </row>
    <row r="88" spans="1:20">
      <c r="A88" s="9"/>
      <c r="B88" s="9"/>
      <c r="C88" s="9"/>
      <c r="D88" s="9"/>
      <c r="E88" s="9"/>
      <c r="F88" s="9"/>
      <c r="G88" s="9"/>
      <c r="H88" s="9"/>
      <c r="I88" s="9"/>
      <c r="J88" s="9"/>
      <c r="K88" s="9"/>
      <c r="L88" s="6"/>
      <c r="M88" s="36"/>
      <c r="N88" s="79"/>
      <c r="S88" s="7"/>
      <c r="T88" s="7"/>
    </row>
    <row r="89" spans="1:20">
      <c r="A89" s="9"/>
      <c r="B89" s="9"/>
      <c r="C89" s="9"/>
      <c r="D89" s="9"/>
      <c r="E89" s="9"/>
      <c r="F89" s="9"/>
      <c r="G89" s="9"/>
      <c r="H89" s="9"/>
      <c r="I89" s="9"/>
      <c r="J89" s="9"/>
      <c r="K89" s="9"/>
      <c r="L89" s="6"/>
      <c r="M89" s="36"/>
      <c r="N89" s="79"/>
      <c r="S89" s="7"/>
      <c r="T89" s="7"/>
    </row>
    <row r="90" spans="1:20">
      <c r="A90" s="9"/>
      <c r="B90" s="9"/>
      <c r="C90" s="9"/>
      <c r="D90" s="9"/>
      <c r="E90" s="9"/>
      <c r="F90" s="9"/>
      <c r="G90" s="9"/>
      <c r="H90" s="9"/>
      <c r="I90" s="9"/>
      <c r="J90" s="9"/>
      <c r="K90" s="9"/>
      <c r="L90" s="6"/>
      <c r="M90" s="36"/>
      <c r="N90" s="79"/>
      <c r="S90" s="7"/>
      <c r="T90" s="7"/>
    </row>
    <row r="91" spans="1:20">
      <c r="A91" s="9"/>
      <c r="B91" s="9"/>
      <c r="C91" s="9"/>
      <c r="D91" s="9"/>
      <c r="E91" s="9"/>
      <c r="F91" s="9"/>
      <c r="G91" s="9"/>
      <c r="H91" s="9"/>
      <c r="I91" s="9"/>
      <c r="J91" s="9"/>
      <c r="K91" s="9"/>
      <c r="L91" s="6"/>
      <c r="M91" s="36"/>
      <c r="N91" s="79"/>
      <c r="S91" s="7"/>
      <c r="T91" s="7"/>
    </row>
    <row r="92" spans="1:20">
      <c r="A92" s="9"/>
      <c r="B92" s="9"/>
      <c r="C92" s="9"/>
      <c r="D92" s="9"/>
      <c r="E92" s="9"/>
      <c r="F92" s="9"/>
      <c r="G92" s="9"/>
      <c r="H92" s="9"/>
      <c r="I92" s="9"/>
      <c r="J92" s="9"/>
      <c r="K92" s="9"/>
      <c r="L92" s="6"/>
      <c r="M92" s="36"/>
      <c r="N92" s="79"/>
      <c r="S92" s="7"/>
      <c r="T92" s="7"/>
    </row>
    <row r="93" spans="1:20">
      <c r="A93" s="9"/>
      <c r="B93" s="9"/>
      <c r="C93" s="9"/>
      <c r="D93" s="9"/>
      <c r="E93" s="9"/>
      <c r="F93" s="9"/>
      <c r="G93" s="9"/>
      <c r="H93" s="9"/>
      <c r="I93" s="9"/>
      <c r="J93" s="9"/>
      <c r="K93" s="9"/>
      <c r="L93" s="6"/>
      <c r="M93" s="36"/>
      <c r="N93" s="79"/>
      <c r="S93" s="7"/>
      <c r="T93" s="7"/>
    </row>
    <row r="94" spans="1:20">
      <c r="A94" s="9"/>
      <c r="B94" s="9"/>
      <c r="C94" s="9"/>
      <c r="D94" s="9"/>
      <c r="E94" s="9"/>
      <c r="F94" s="9"/>
      <c r="G94" s="9"/>
      <c r="H94" s="9"/>
      <c r="I94" s="9"/>
      <c r="J94" s="9"/>
      <c r="K94" s="9"/>
      <c r="L94" s="6"/>
      <c r="M94" s="36"/>
      <c r="N94" s="79"/>
      <c r="S94" s="7"/>
      <c r="T94" s="7"/>
    </row>
    <row r="95" spans="1:20">
      <c r="A95" s="9"/>
      <c r="B95" s="9"/>
      <c r="C95" s="9"/>
      <c r="D95" s="9"/>
      <c r="E95" s="9"/>
      <c r="F95" s="9"/>
      <c r="G95" s="9"/>
      <c r="H95" s="9"/>
      <c r="I95" s="9"/>
      <c r="J95" s="9"/>
      <c r="K95" s="9"/>
      <c r="L95" s="6"/>
      <c r="M95" s="36"/>
      <c r="N95" s="79"/>
      <c r="S95" s="7"/>
      <c r="T95" s="7"/>
    </row>
    <row r="96" spans="1:20">
      <c r="A96" s="9"/>
      <c r="B96" s="9"/>
      <c r="C96" s="9"/>
      <c r="D96" s="9"/>
      <c r="E96" s="9"/>
      <c r="F96" s="9"/>
      <c r="G96" s="9"/>
      <c r="H96" s="9"/>
      <c r="I96" s="9"/>
      <c r="J96" s="9"/>
      <c r="K96" s="9"/>
      <c r="L96" s="6"/>
      <c r="M96" s="36"/>
      <c r="N96" s="79"/>
      <c r="S96" s="7"/>
      <c r="T96" s="7"/>
    </row>
    <row r="97" spans="1:20">
      <c r="A97" s="9"/>
      <c r="B97" s="9"/>
      <c r="C97" s="9"/>
      <c r="D97" s="9"/>
      <c r="E97" s="9"/>
      <c r="F97" s="9"/>
      <c r="G97" s="9"/>
      <c r="H97" s="9"/>
      <c r="I97" s="9"/>
      <c r="J97" s="9"/>
      <c r="K97" s="9"/>
      <c r="L97" s="6"/>
      <c r="M97" s="36"/>
      <c r="N97" s="79"/>
      <c r="S97" s="7"/>
      <c r="T97" s="7"/>
    </row>
    <row r="98" spans="1:20">
      <c r="A98" s="9"/>
      <c r="B98" s="9"/>
      <c r="C98" s="9"/>
      <c r="D98" s="9"/>
      <c r="E98" s="9"/>
      <c r="F98" s="9"/>
      <c r="G98" s="9"/>
      <c r="H98" s="9"/>
      <c r="I98" s="9"/>
      <c r="J98" s="9"/>
      <c r="K98" s="9"/>
      <c r="L98" s="6"/>
      <c r="M98" s="36"/>
      <c r="N98" s="79"/>
      <c r="S98" s="7"/>
      <c r="T98" s="7"/>
    </row>
    <row r="99" spans="1:20">
      <c r="A99" s="9"/>
      <c r="B99" s="9"/>
      <c r="C99" s="9"/>
      <c r="D99" s="9"/>
      <c r="E99" s="9"/>
      <c r="F99" s="9"/>
      <c r="G99" s="9"/>
      <c r="H99" s="9"/>
      <c r="I99" s="9"/>
      <c r="J99" s="9"/>
      <c r="K99" s="9"/>
      <c r="L99" s="6"/>
      <c r="M99" s="36"/>
      <c r="N99" s="79"/>
      <c r="S99" s="7"/>
      <c r="T99" s="7"/>
    </row>
    <row r="100" spans="1:20">
      <c r="A100" s="9"/>
      <c r="B100" s="9"/>
      <c r="C100" s="9"/>
      <c r="D100" s="9"/>
      <c r="E100" s="9"/>
      <c r="F100" s="9"/>
      <c r="G100" s="9"/>
      <c r="H100" s="9"/>
      <c r="I100" s="9"/>
      <c r="J100" s="9"/>
      <c r="K100" s="9"/>
      <c r="L100" s="6"/>
      <c r="M100" s="36"/>
      <c r="N100" s="79"/>
      <c r="S100" s="7"/>
      <c r="T100" s="7"/>
    </row>
    <row r="101" spans="1:20">
      <c r="A101" s="9"/>
      <c r="B101" s="9"/>
      <c r="C101" s="9"/>
      <c r="D101" s="9"/>
      <c r="E101" s="9"/>
      <c r="F101" s="9"/>
      <c r="G101" s="9"/>
      <c r="H101" s="9"/>
      <c r="I101" s="9"/>
      <c r="J101" s="9"/>
      <c r="K101" s="9"/>
      <c r="L101" s="6"/>
      <c r="M101" s="36"/>
      <c r="N101" s="79"/>
      <c r="S101" s="7"/>
      <c r="T101" s="7"/>
    </row>
    <row r="102" spans="1:20">
      <c r="A102" s="9"/>
      <c r="B102" s="9"/>
      <c r="C102" s="9"/>
      <c r="D102" s="9"/>
      <c r="E102" s="9"/>
      <c r="F102" s="9"/>
      <c r="G102" s="9"/>
      <c r="H102" s="9"/>
      <c r="I102" s="9"/>
      <c r="J102" s="9"/>
      <c r="K102" s="9"/>
      <c r="L102" s="6"/>
      <c r="M102" s="36"/>
      <c r="N102" s="79"/>
      <c r="S102" s="7"/>
      <c r="T102" s="7"/>
    </row>
    <row r="103" spans="1:20">
      <c r="A103" s="9"/>
      <c r="B103" s="9"/>
      <c r="C103" s="9"/>
      <c r="D103" s="9"/>
      <c r="E103" s="9"/>
      <c r="F103" s="9"/>
      <c r="G103" s="9"/>
      <c r="H103" s="9"/>
      <c r="I103" s="9"/>
      <c r="J103" s="9"/>
      <c r="K103" s="9"/>
      <c r="L103" s="6"/>
      <c r="M103" s="36"/>
      <c r="N103" s="79"/>
      <c r="S103" s="7"/>
      <c r="T103" s="7"/>
    </row>
    <row r="104" spans="1:20">
      <c r="A104" s="9"/>
      <c r="B104" s="9"/>
      <c r="C104" s="9"/>
      <c r="D104" s="9"/>
      <c r="E104" s="9"/>
      <c r="F104" s="9"/>
      <c r="G104" s="9"/>
      <c r="H104" s="9"/>
      <c r="I104" s="9"/>
      <c r="J104" s="9"/>
      <c r="K104" s="9"/>
      <c r="L104" s="6"/>
      <c r="M104" s="36"/>
      <c r="N104" s="79"/>
      <c r="S104" s="7"/>
      <c r="T104" s="7"/>
    </row>
    <row r="105" spans="1:20">
      <c r="A105" s="9"/>
      <c r="B105" s="9"/>
      <c r="C105" s="9"/>
      <c r="D105" s="9"/>
      <c r="E105" s="9"/>
      <c r="F105" s="9"/>
      <c r="G105" s="9"/>
      <c r="H105" s="9"/>
      <c r="I105" s="9"/>
      <c r="J105" s="9"/>
      <c r="K105" s="9"/>
      <c r="L105" s="6"/>
      <c r="M105" s="36"/>
      <c r="N105" s="79"/>
      <c r="S105" s="7"/>
      <c r="T105" s="7"/>
    </row>
    <row r="106" spans="1:20">
      <c r="A106" s="9"/>
      <c r="B106" s="9"/>
      <c r="C106" s="9"/>
      <c r="D106" s="9"/>
      <c r="E106" s="9"/>
      <c r="F106" s="9"/>
      <c r="G106" s="9"/>
      <c r="H106" s="9"/>
      <c r="I106" s="9"/>
      <c r="J106" s="9"/>
      <c r="K106" s="9"/>
      <c r="L106" s="6"/>
      <c r="M106" s="36"/>
      <c r="N106" s="79"/>
      <c r="S106" s="7"/>
      <c r="T106" s="7"/>
    </row>
    <row r="107" spans="1:20">
      <c r="A107" s="9"/>
      <c r="B107" s="9"/>
      <c r="C107" s="9"/>
      <c r="D107" s="9"/>
      <c r="E107" s="9"/>
      <c r="F107" s="9"/>
      <c r="G107" s="9"/>
      <c r="H107" s="9"/>
      <c r="I107" s="9"/>
      <c r="J107" s="9"/>
      <c r="K107" s="9"/>
      <c r="L107" s="6"/>
      <c r="M107" s="36"/>
      <c r="N107" s="79"/>
      <c r="S107" s="7"/>
      <c r="T107" s="7"/>
    </row>
    <row r="108" spans="1:20">
      <c r="A108" s="9"/>
      <c r="B108" s="9"/>
      <c r="C108" s="9"/>
      <c r="D108" s="9"/>
      <c r="E108" s="9"/>
      <c r="F108" s="9"/>
      <c r="G108" s="9"/>
      <c r="H108" s="9"/>
      <c r="I108" s="9"/>
      <c r="J108" s="9"/>
      <c r="K108" s="9"/>
      <c r="L108" s="6"/>
      <c r="M108" s="36"/>
      <c r="N108" s="79"/>
      <c r="S108" s="7"/>
      <c r="T108" s="7"/>
    </row>
    <row r="109" spans="1:20">
      <c r="A109" s="9"/>
      <c r="B109" s="9"/>
      <c r="C109" s="9"/>
      <c r="D109" s="9"/>
      <c r="E109" s="9"/>
      <c r="F109" s="9"/>
      <c r="G109" s="9"/>
      <c r="H109" s="9"/>
      <c r="I109" s="9"/>
      <c r="J109" s="9"/>
      <c r="K109" s="9"/>
      <c r="L109" s="6"/>
      <c r="M109" s="36"/>
      <c r="N109" s="79"/>
      <c r="S109" s="7"/>
      <c r="T109" s="7"/>
    </row>
    <row r="110" spans="1:20">
      <c r="A110" s="9"/>
      <c r="B110" s="9"/>
      <c r="C110" s="9"/>
      <c r="D110" s="9"/>
      <c r="E110" s="9"/>
      <c r="F110" s="9"/>
      <c r="G110" s="9"/>
      <c r="H110" s="9"/>
      <c r="I110" s="9"/>
      <c r="J110" s="9"/>
      <c r="K110" s="9"/>
      <c r="L110" s="6"/>
      <c r="M110" s="36"/>
      <c r="N110" s="79"/>
      <c r="S110" s="7"/>
      <c r="T110" s="7"/>
    </row>
    <row r="111" spans="1:20">
      <c r="A111" s="9"/>
      <c r="B111" s="9"/>
      <c r="C111" s="9"/>
      <c r="D111" s="9"/>
      <c r="E111" s="9"/>
      <c r="F111" s="9"/>
      <c r="G111" s="9"/>
      <c r="H111" s="9"/>
      <c r="I111" s="9"/>
      <c r="J111" s="9"/>
      <c r="K111" s="9"/>
      <c r="L111" s="6"/>
      <c r="M111" s="36"/>
      <c r="N111" s="79"/>
      <c r="S111" s="7"/>
      <c r="T111" s="7"/>
    </row>
    <row r="112" spans="1:20">
      <c r="A112" s="9"/>
      <c r="B112" s="9"/>
      <c r="C112" s="9"/>
      <c r="D112" s="9"/>
      <c r="E112" s="9"/>
      <c r="F112" s="9"/>
      <c r="G112" s="9"/>
      <c r="H112" s="9"/>
      <c r="I112" s="9"/>
      <c r="J112" s="9"/>
      <c r="K112" s="9"/>
      <c r="L112" s="6"/>
      <c r="M112" s="36"/>
      <c r="N112" s="79"/>
      <c r="S112" s="7"/>
      <c r="T112" s="7"/>
    </row>
    <row r="113" spans="1:20">
      <c r="A113" s="9"/>
      <c r="B113" s="9"/>
      <c r="C113" s="9"/>
      <c r="D113" s="9"/>
      <c r="E113" s="9"/>
      <c r="F113" s="9"/>
      <c r="G113" s="9"/>
      <c r="H113" s="9"/>
      <c r="I113" s="9"/>
      <c r="J113" s="9"/>
      <c r="K113" s="9"/>
      <c r="L113" s="6"/>
      <c r="M113" s="36"/>
      <c r="N113" s="79"/>
      <c r="S113" s="7"/>
      <c r="T113" s="7"/>
    </row>
    <row r="114" spans="1:20">
      <c r="A114" s="9"/>
      <c r="B114" s="9"/>
      <c r="C114" s="9"/>
      <c r="D114" s="9"/>
      <c r="E114" s="9"/>
      <c r="F114" s="9"/>
      <c r="G114" s="9"/>
      <c r="H114" s="9"/>
      <c r="I114" s="9"/>
      <c r="J114" s="9"/>
      <c r="K114" s="9"/>
      <c r="L114" s="6"/>
      <c r="M114" s="36"/>
      <c r="N114" s="79"/>
      <c r="S114" s="7"/>
      <c r="T114" s="7"/>
    </row>
    <row r="115" spans="1:20">
      <c r="A115" s="9"/>
      <c r="B115" s="9"/>
      <c r="C115" s="9"/>
      <c r="D115" s="9"/>
      <c r="E115" s="9"/>
      <c r="F115" s="9"/>
      <c r="G115" s="9"/>
      <c r="H115" s="9"/>
      <c r="I115" s="9"/>
      <c r="J115" s="9"/>
      <c r="K115" s="9"/>
      <c r="L115" s="6"/>
      <c r="M115" s="36"/>
      <c r="N115" s="79"/>
      <c r="S115" s="7"/>
      <c r="T115" s="7"/>
    </row>
    <row r="116" spans="1:20">
      <c r="A116" s="9"/>
      <c r="B116" s="9"/>
      <c r="C116" s="9"/>
      <c r="D116" s="9"/>
      <c r="E116" s="9"/>
      <c r="F116" s="9"/>
      <c r="G116" s="9"/>
      <c r="H116" s="9"/>
      <c r="I116" s="9"/>
      <c r="J116" s="9"/>
      <c r="K116" s="9"/>
      <c r="L116" s="6"/>
      <c r="M116" s="36"/>
      <c r="N116" s="79"/>
      <c r="S116" s="7"/>
      <c r="T116" s="7"/>
    </row>
    <row r="117" spans="1:20">
      <c r="A117" s="9"/>
      <c r="B117" s="9"/>
      <c r="C117" s="9"/>
      <c r="D117" s="9"/>
      <c r="E117" s="9"/>
      <c r="F117" s="9"/>
      <c r="G117" s="9"/>
      <c r="H117" s="9"/>
      <c r="I117" s="9"/>
      <c r="J117" s="9"/>
      <c r="K117" s="9"/>
      <c r="L117" s="6"/>
      <c r="M117" s="36"/>
      <c r="N117" s="79"/>
      <c r="S117" s="7"/>
      <c r="T117" s="7"/>
    </row>
    <row r="118" spans="1:20">
      <c r="A118" s="9"/>
      <c r="B118" s="9"/>
      <c r="C118" s="9"/>
      <c r="D118" s="9"/>
      <c r="E118" s="9"/>
      <c r="F118" s="9"/>
      <c r="G118" s="9"/>
      <c r="H118" s="9"/>
      <c r="I118" s="9"/>
      <c r="J118" s="9"/>
      <c r="K118" s="9"/>
      <c r="L118" s="6"/>
      <c r="M118" s="36"/>
      <c r="N118" s="79"/>
      <c r="S118" s="7"/>
      <c r="T118" s="7"/>
    </row>
    <row r="119" spans="1:20">
      <c r="A119" s="9"/>
      <c r="B119" s="9"/>
      <c r="C119" s="9"/>
      <c r="D119" s="9"/>
      <c r="E119" s="9"/>
      <c r="F119" s="9"/>
      <c r="G119" s="9"/>
      <c r="H119" s="9"/>
      <c r="I119" s="9"/>
      <c r="J119" s="9"/>
      <c r="K119" s="9"/>
      <c r="L119" s="6"/>
      <c r="M119" s="36"/>
      <c r="N119" s="79"/>
      <c r="S119" s="7"/>
      <c r="T119" s="7"/>
    </row>
    <row r="120" spans="1:20">
      <c r="A120" s="9"/>
      <c r="B120" s="9"/>
      <c r="C120" s="9"/>
      <c r="D120" s="9"/>
      <c r="E120" s="9"/>
      <c r="F120" s="9"/>
      <c r="G120" s="9"/>
      <c r="H120" s="9"/>
      <c r="I120" s="9"/>
      <c r="J120" s="9"/>
      <c r="K120" s="9"/>
      <c r="L120" s="6"/>
      <c r="M120" s="36"/>
      <c r="N120" s="79"/>
      <c r="S120" s="7"/>
      <c r="T120" s="7"/>
    </row>
    <row r="121" spans="1:20">
      <c r="A121" s="9"/>
      <c r="B121" s="9"/>
      <c r="C121" s="9"/>
      <c r="D121" s="9"/>
      <c r="E121" s="9"/>
      <c r="F121" s="9"/>
      <c r="G121" s="9"/>
      <c r="H121" s="9"/>
      <c r="I121" s="9"/>
      <c r="J121" s="9"/>
      <c r="K121" s="9"/>
      <c r="L121" s="6"/>
      <c r="M121" s="36"/>
      <c r="N121" s="79"/>
      <c r="S121" s="7"/>
      <c r="T121" s="7"/>
    </row>
    <row r="122" spans="1:20">
      <c r="A122" s="9"/>
      <c r="B122" s="9"/>
      <c r="C122" s="9"/>
      <c r="D122" s="9"/>
      <c r="E122" s="9"/>
      <c r="F122" s="9"/>
      <c r="G122" s="9"/>
      <c r="H122" s="9"/>
      <c r="I122" s="9"/>
      <c r="J122" s="9"/>
      <c r="K122" s="9"/>
      <c r="L122" s="6"/>
      <c r="M122" s="36"/>
      <c r="N122" s="79"/>
      <c r="S122" s="7"/>
      <c r="T122" s="7"/>
    </row>
    <row r="123" spans="1:20">
      <c r="A123" s="9"/>
      <c r="B123" s="9"/>
      <c r="C123" s="9"/>
      <c r="D123" s="9"/>
      <c r="E123" s="9"/>
      <c r="F123" s="9"/>
      <c r="G123" s="9"/>
      <c r="H123" s="9"/>
      <c r="I123" s="9"/>
      <c r="J123" s="9"/>
      <c r="K123" s="9"/>
      <c r="L123" s="6"/>
      <c r="M123" s="36"/>
      <c r="N123" s="79"/>
      <c r="S123" s="7"/>
      <c r="T123" s="7"/>
    </row>
    <row r="124" spans="1:20">
      <c r="A124" s="9"/>
      <c r="B124" s="9"/>
      <c r="C124" s="9"/>
      <c r="D124" s="9"/>
      <c r="E124" s="9"/>
      <c r="F124" s="9"/>
      <c r="G124" s="9"/>
      <c r="H124" s="9"/>
      <c r="I124" s="9"/>
      <c r="J124" s="9"/>
      <c r="K124" s="9"/>
      <c r="L124" s="6"/>
      <c r="M124" s="36"/>
      <c r="N124" s="79"/>
      <c r="S124" s="7"/>
      <c r="T124" s="7"/>
    </row>
    <row r="125" spans="1:20">
      <c r="A125" s="9"/>
      <c r="B125" s="9"/>
      <c r="C125" s="9"/>
      <c r="D125" s="9"/>
      <c r="E125" s="9"/>
      <c r="F125" s="9"/>
      <c r="G125" s="9"/>
      <c r="H125" s="9"/>
      <c r="I125" s="9"/>
      <c r="J125" s="9"/>
      <c r="K125" s="9"/>
      <c r="L125" s="6"/>
      <c r="M125" s="36"/>
      <c r="N125" s="79"/>
      <c r="S125" s="7"/>
      <c r="T125" s="7"/>
    </row>
    <row r="126" spans="1:20">
      <c r="A126" s="9"/>
      <c r="B126" s="9"/>
      <c r="C126" s="9"/>
      <c r="D126" s="9"/>
      <c r="E126" s="9"/>
      <c r="F126" s="9"/>
      <c r="G126" s="9"/>
      <c r="H126" s="9"/>
      <c r="I126" s="9"/>
      <c r="J126" s="9"/>
      <c r="K126" s="9"/>
      <c r="L126" s="6"/>
      <c r="M126" s="36"/>
      <c r="N126" s="79"/>
      <c r="S126" s="7"/>
      <c r="T126" s="7"/>
    </row>
    <row r="127" spans="1:20">
      <c r="A127" s="9"/>
      <c r="B127" s="9"/>
      <c r="C127" s="9"/>
      <c r="D127" s="9"/>
      <c r="E127" s="9"/>
      <c r="F127" s="9"/>
      <c r="G127" s="9"/>
      <c r="H127" s="9"/>
      <c r="I127" s="9"/>
      <c r="J127" s="9"/>
      <c r="K127" s="9"/>
      <c r="L127" s="6"/>
      <c r="M127" s="36"/>
      <c r="N127" s="79"/>
      <c r="S127" s="7"/>
      <c r="T127" s="7"/>
    </row>
    <row r="128" spans="1:20">
      <c r="A128" s="9"/>
      <c r="B128" s="9"/>
      <c r="C128" s="9"/>
      <c r="D128" s="9"/>
      <c r="E128" s="9"/>
      <c r="F128" s="9"/>
      <c r="G128" s="9"/>
      <c r="H128" s="9"/>
      <c r="I128" s="9"/>
      <c r="J128" s="9"/>
      <c r="K128" s="9"/>
      <c r="L128" s="6"/>
      <c r="M128" s="36"/>
      <c r="N128" s="79"/>
      <c r="S128" s="7"/>
      <c r="T128" s="7"/>
    </row>
    <row r="129" spans="1:20">
      <c r="A129" s="9"/>
      <c r="B129" s="9"/>
      <c r="C129" s="9"/>
      <c r="D129" s="9"/>
      <c r="E129" s="9"/>
      <c r="F129" s="9"/>
      <c r="G129" s="9"/>
      <c r="H129" s="9"/>
      <c r="I129" s="9"/>
      <c r="J129" s="9"/>
      <c r="K129" s="9"/>
      <c r="L129" s="6"/>
      <c r="M129" s="36"/>
      <c r="N129" s="79"/>
      <c r="S129" s="7"/>
      <c r="T129" s="7"/>
    </row>
    <row r="130" spans="1:20">
      <c r="A130" s="9"/>
      <c r="B130" s="9"/>
      <c r="C130" s="9"/>
      <c r="D130" s="9"/>
      <c r="E130" s="9"/>
      <c r="F130" s="9"/>
      <c r="G130" s="9"/>
      <c r="H130" s="9"/>
      <c r="I130" s="9"/>
      <c r="J130" s="9"/>
      <c r="K130" s="9"/>
      <c r="L130" s="6"/>
      <c r="M130" s="36"/>
      <c r="N130" s="79"/>
      <c r="S130" s="7"/>
      <c r="T130" s="7"/>
    </row>
    <row r="131" spans="1:20">
      <c r="A131" s="9"/>
      <c r="B131" s="9"/>
      <c r="C131" s="9"/>
      <c r="D131" s="9"/>
      <c r="E131" s="9"/>
      <c r="F131" s="9"/>
      <c r="G131" s="9"/>
      <c r="H131" s="9"/>
      <c r="I131" s="9"/>
      <c r="J131" s="9"/>
      <c r="K131" s="9"/>
      <c r="L131" s="6"/>
      <c r="M131" s="36"/>
      <c r="N131" s="79"/>
      <c r="S131" s="7"/>
      <c r="T131" s="7"/>
    </row>
    <row r="132" spans="1:20">
      <c r="A132" s="9"/>
      <c r="B132" s="9"/>
      <c r="C132" s="9"/>
      <c r="D132" s="9"/>
      <c r="E132" s="9"/>
      <c r="F132" s="9"/>
      <c r="G132" s="9"/>
      <c r="H132" s="9"/>
      <c r="I132" s="9"/>
      <c r="J132" s="9"/>
      <c r="K132" s="9"/>
      <c r="L132" s="6"/>
      <c r="M132" s="36"/>
      <c r="N132" s="79"/>
      <c r="S132" s="7"/>
      <c r="T132" s="7"/>
    </row>
    <row r="133" spans="1:20">
      <c r="A133" s="9"/>
      <c r="B133" s="9"/>
      <c r="C133" s="9"/>
      <c r="D133" s="9"/>
      <c r="E133" s="9"/>
      <c r="F133" s="9"/>
      <c r="G133" s="9"/>
      <c r="H133" s="9"/>
      <c r="I133" s="9"/>
      <c r="J133" s="9"/>
      <c r="K133" s="9"/>
      <c r="L133" s="6"/>
      <c r="M133" s="36"/>
      <c r="N133" s="79"/>
      <c r="S133" s="7"/>
      <c r="T133" s="7"/>
    </row>
    <row r="134" spans="1:20">
      <c r="A134" s="9"/>
      <c r="B134" s="9"/>
      <c r="C134" s="9"/>
      <c r="D134" s="9"/>
      <c r="E134" s="9"/>
      <c r="F134" s="9"/>
      <c r="G134" s="9"/>
      <c r="H134" s="9"/>
      <c r="I134" s="9"/>
      <c r="J134" s="9"/>
      <c r="K134" s="9"/>
      <c r="L134" s="6"/>
      <c r="M134" s="36"/>
      <c r="N134" s="79"/>
      <c r="S134" s="7"/>
      <c r="T134" s="7"/>
    </row>
    <row r="135" spans="1:20">
      <c r="A135" s="9"/>
      <c r="B135" s="9"/>
      <c r="C135" s="9"/>
      <c r="D135" s="9"/>
      <c r="E135" s="9"/>
      <c r="F135" s="9"/>
      <c r="G135" s="9"/>
      <c r="H135" s="9"/>
      <c r="I135" s="9"/>
      <c r="J135" s="9"/>
      <c r="K135" s="9"/>
      <c r="L135" s="6"/>
      <c r="M135" s="36"/>
      <c r="N135" s="79"/>
      <c r="S135" s="7"/>
      <c r="T135" s="7"/>
    </row>
    <row r="136" spans="1:20">
      <c r="A136" s="9"/>
      <c r="B136" s="9"/>
      <c r="C136" s="9"/>
      <c r="D136" s="9"/>
      <c r="E136" s="9"/>
      <c r="F136" s="9"/>
      <c r="G136" s="9"/>
      <c r="H136" s="9"/>
      <c r="I136" s="9"/>
      <c r="J136" s="9"/>
      <c r="K136" s="9"/>
      <c r="L136" s="6"/>
      <c r="M136" s="36"/>
      <c r="N136" s="79"/>
      <c r="S136" s="7"/>
      <c r="T136" s="7"/>
    </row>
    <row r="137" spans="1:20">
      <c r="A137" s="9"/>
      <c r="B137" s="9"/>
      <c r="C137" s="9"/>
      <c r="D137" s="9"/>
      <c r="E137" s="9"/>
      <c r="F137" s="9"/>
      <c r="G137" s="9"/>
      <c r="H137" s="9"/>
      <c r="I137" s="9"/>
      <c r="J137" s="9"/>
      <c r="K137" s="9"/>
      <c r="L137" s="6"/>
      <c r="M137" s="36"/>
      <c r="N137" s="79"/>
      <c r="S137" s="7"/>
      <c r="T137" s="7"/>
    </row>
    <row r="138" spans="1:20">
      <c r="A138" s="9"/>
      <c r="B138" s="9"/>
      <c r="C138" s="9"/>
      <c r="D138" s="9"/>
      <c r="E138" s="9"/>
      <c r="F138" s="9"/>
      <c r="G138" s="9"/>
      <c r="H138" s="9"/>
      <c r="I138" s="9"/>
      <c r="J138" s="9"/>
      <c r="K138" s="9"/>
      <c r="L138" s="6"/>
      <c r="M138" s="36"/>
      <c r="N138" s="79"/>
      <c r="S138" s="7"/>
      <c r="T138" s="7"/>
    </row>
    <row r="139" spans="1:20">
      <c r="A139" s="9"/>
      <c r="B139" s="9"/>
      <c r="C139" s="9"/>
      <c r="D139" s="9"/>
      <c r="E139" s="9"/>
      <c r="F139" s="9"/>
      <c r="G139" s="9"/>
      <c r="H139" s="9"/>
      <c r="I139" s="9"/>
      <c r="J139" s="9"/>
      <c r="K139" s="9"/>
      <c r="L139" s="6"/>
      <c r="M139" s="36"/>
      <c r="N139" s="79"/>
      <c r="S139" s="7"/>
      <c r="T139" s="7"/>
    </row>
    <row r="140" spans="1:20">
      <c r="A140" s="9"/>
      <c r="B140" s="9"/>
      <c r="C140" s="9"/>
      <c r="D140" s="9"/>
      <c r="E140" s="9"/>
      <c r="F140" s="9"/>
      <c r="G140" s="9"/>
      <c r="H140" s="9"/>
      <c r="I140" s="9"/>
      <c r="J140" s="9"/>
      <c r="K140" s="9"/>
      <c r="L140" s="6"/>
      <c r="M140" s="36"/>
      <c r="N140" s="79"/>
      <c r="S140" s="7"/>
      <c r="T140" s="7"/>
    </row>
    <row r="141" spans="1:20">
      <c r="A141" s="9"/>
      <c r="B141" s="9"/>
      <c r="C141" s="9"/>
      <c r="D141" s="9"/>
      <c r="E141" s="9"/>
      <c r="F141" s="9"/>
      <c r="G141" s="9"/>
      <c r="H141" s="9"/>
      <c r="I141" s="9"/>
      <c r="J141" s="9"/>
      <c r="K141" s="9"/>
      <c r="L141" s="6"/>
      <c r="M141" s="36"/>
      <c r="N141" s="79"/>
      <c r="S141" s="7"/>
      <c r="T141" s="7"/>
    </row>
    <row r="142" spans="1:20">
      <c r="A142" s="9"/>
      <c r="B142" s="9"/>
      <c r="C142" s="9"/>
      <c r="D142" s="9"/>
      <c r="E142" s="9"/>
      <c r="F142" s="9"/>
      <c r="G142" s="9"/>
      <c r="H142" s="9"/>
      <c r="I142" s="9"/>
      <c r="J142" s="9"/>
      <c r="K142" s="9"/>
      <c r="L142" s="6"/>
      <c r="M142" s="36"/>
      <c r="N142" s="79"/>
      <c r="S142" s="7"/>
      <c r="T142" s="7"/>
    </row>
    <row r="143" spans="1:20">
      <c r="A143" s="9"/>
      <c r="B143" s="9"/>
      <c r="C143" s="9"/>
      <c r="D143" s="9"/>
      <c r="E143" s="9"/>
      <c r="F143" s="9"/>
      <c r="G143" s="9"/>
      <c r="H143" s="9"/>
      <c r="I143" s="9"/>
      <c r="J143" s="9"/>
      <c r="K143" s="9"/>
      <c r="L143" s="6"/>
      <c r="M143" s="36"/>
      <c r="N143" s="79"/>
      <c r="S143" s="7"/>
      <c r="T143" s="7"/>
    </row>
    <row r="144" spans="1:20">
      <c r="A144" s="9"/>
      <c r="B144" s="9"/>
      <c r="C144" s="9"/>
      <c r="D144" s="9"/>
      <c r="E144" s="9"/>
      <c r="F144" s="9"/>
      <c r="G144" s="9"/>
      <c r="H144" s="9"/>
      <c r="I144" s="9"/>
      <c r="J144" s="9"/>
      <c r="K144" s="9"/>
      <c r="L144" s="6"/>
      <c r="M144" s="36"/>
      <c r="N144" s="79"/>
      <c r="S144" s="7"/>
      <c r="T144" s="7"/>
    </row>
    <row r="145" spans="1:20">
      <c r="A145" s="9"/>
      <c r="B145" s="9"/>
      <c r="C145" s="9"/>
      <c r="D145" s="9"/>
      <c r="E145" s="9"/>
      <c r="F145" s="9"/>
      <c r="G145" s="9"/>
      <c r="H145" s="9"/>
      <c r="I145" s="9"/>
      <c r="J145" s="9"/>
      <c r="K145" s="9"/>
      <c r="L145" s="6"/>
      <c r="M145" s="36"/>
      <c r="N145" s="79"/>
      <c r="S145" s="7"/>
      <c r="T145" s="7"/>
    </row>
    <row r="146" spans="1:20">
      <c r="A146" s="9"/>
      <c r="B146" s="9"/>
      <c r="C146" s="9"/>
      <c r="D146" s="9"/>
      <c r="E146" s="9"/>
      <c r="F146" s="9"/>
      <c r="G146" s="9"/>
      <c r="H146" s="9"/>
      <c r="I146" s="9"/>
      <c r="J146" s="9"/>
      <c r="K146" s="9"/>
      <c r="L146" s="6"/>
      <c r="M146" s="36"/>
      <c r="N146" s="79"/>
      <c r="S146" s="7"/>
      <c r="T146" s="7"/>
    </row>
    <row r="147" spans="1:20">
      <c r="A147" s="9"/>
      <c r="B147" s="9"/>
      <c r="C147" s="9"/>
      <c r="D147" s="9"/>
      <c r="E147" s="9"/>
      <c r="F147" s="9"/>
      <c r="G147" s="9"/>
      <c r="H147" s="9"/>
      <c r="I147" s="9"/>
      <c r="J147" s="9"/>
      <c r="K147" s="9"/>
      <c r="L147" s="6"/>
      <c r="M147" s="36"/>
      <c r="N147" s="79"/>
      <c r="S147" s="7"/>
      <c r="T147" s="7"/>
    </row>
    <row r="148" spans="1:20">
      <c r="A148" s="9"/>
      <c r="B148" s="9"/>
      <c r="C148" s="9"/>
      <c r="D148" s="9"/>
      <c r="E148" s="9"/>
      <c r="F148" s="9"/>
      <c r="G148" s="9"/>
      <c r="H148" s="9"/>
      <c r="I148" s="9"/>
      <c r="J148" s="9"/>
      <c r="K148" s="9"/>
      <c r="L148" s="6"/>
      <c r="M148" s="36"/>
      <c r="N148" s="79"/>
      <c r="S148" s="7"/>
      <c r="T148" s="7"/>
    </row>
    <row r="149" spans="1:20">
      <c r="A149" s="9"/>
      <c r="B149" s="9"/>
      <c r="C149" s="9"/>
      <c r="D149" s="9"/>
      <c r="E149" s="9"/>
      <c r="F149" s="9"/>
      <c r="G149" s="9"/>
      <c r="H149" s="9"/>
      <c r="I149" s="9"/>
      <c r="J149" s="9"/>
      <c r="K149" s="9"/>
      <c r="L149" s="6"/>
      <c r="M149" s="36"/>
      <c r="N149" s="79"/>
      <c r="S149" s="7"/>
      <c r="T149" s="7"/>
    </row>
    <row r="150" spans="1:20">
      <c r="L150" s="6"/>
      <c r="M150" s="36"/>
      <c r="N150" s="79"/>
      <c r="S150" s="7"/>
      <c r="T150" s="7"/>
    </row>
  </sheetData>
  <mergeCells count="1">
    <mergeCell ref="B13:K13"/>
  </mergeCells>
  <hyperlinks>
    <hyperlink ref="F60"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2016-10-03T18:08:34Z</dcterms:modified>
  <cp:category>Engineering Spreadsheets</cp:category>
</cp:coreProperties>
</file>