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D:\Dropbox\AA-000 Administration\CANADA 2020\TECHNICAL LIBRARY\SPREADSHEETS\"/>
    </mc:Choice>
  </mc:AlternateContent>
  <xr:revisionPtr revIDLastSave="0" documentId="13_ncr:1_{DFC9D313-54AE-42DA-9458-37EFBC5E20C8}" xr6:coauthVersionLast="47" xr6:coauthVersionMax="47" xr10:uidLastSave="{00000000-0000-0000-0000-000000000000}"/>
  <bookViews>
    <workbookView xWindow="14310" yWindow="-16320" windowWidth="29040" windowHeight="15720" tabRatio="797" activeTab="1" xr2:uid="{00000000-000D-0000-FFFF-FFFF00000000}"/>
  </bookViews>
  <sheets>
    <sheet name="READ ME" sheetId="40" r:id="rId1"/>
    <sheet name="TRIANGLE LOAD PART SPAN (2)" sheetId="41" r:id="rId2"/>
  </sheets>
  <externalReferences>
    <externalReference r:id="rId3"/>
    <externalReference r:id="rId4"/>
  </externalReferences>
  <definedNames>
    <definedName name="_xlnm.Print_Area" localSheetId="0">'READ ME'!$A$8:$K$63</definedName>
    <definedName name="_xlnm.Print_Area" localSheetId="1">'TRIANGLE LOAD PART SPAN (2)'!$A$8:$K$61</definedName>
    <definedName name="_xlnm.Print_Area">#REF!</definedName>
    <definedName name="sencount" hidden="1">1</definedName>
  </definedNames>
  <calcPr calcId="191029" iterate="1"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41" l="1"/>
  <c r="X1" i="41"/>
  <c r="G1" i="41" s="1"/>
  <c r="X2" i="41"/>
  <c r="X3" i="41"/>
  <c r="X4" i="41"/>
  <c r="X5" i="41"/>
  <c r="X6" i="41"/>
  <c r="X7" i="41"/>
  <c r="F8" i="41"/>
  <c r="J8" i="41"/>
  <c r="F9" i="41"/>
  <c r="J9" i="41"/>
  <c r="F10" i="41"/>
  <c r="L10" i="41"/>
  <c r="J10" i="41" s="1"/>
  <c r="F11" i="41"/>
  <c r="B12" i="41"/>
  <c r="Y16" i="41"/>
  <c r="W18" i="41"/>
  <c r="Z18" i="41"/>
  <c r="AB18" i="41"/>
  <c r="AC18" i="41"/>
  <c r="Y22" i="41"/>
  <c r="Z22" i="41"/>
  <c r="G23" i="41"/>
  <c r="AA22" i="41" s="1"/>
  <c r="X23" i="41"/>
  <c r="Z23" i="41" s="1"/>
  <c r="AA23" i="41"/>
  <c r="X24" i="41"/>
  <c r="Z24" i="41" s="1"/>
  <c r="B30" i="41" a="1"/>
  <c r="F25" i="41" a="1"/>
  <c r="B28" i="41" a="1"/>
  <c r="F27" i="41" a="1"/>
  <c r="F32" i="41" a="1"/>
  <c r="F31" i="41" a="1"/>
  <c r="B25" i="41" a="1"/>
  <c r="B25" i="41" l="1"/>
  <c r="F31" i="41"/>
  <c r="F32" i="41"/>
  <c r="F27" i="41"/>
  <c r="B28" i="41"/>
  <c r="F25" i="41"/>
  <c r="B30" i="41"/>
  <c r="AA24" i="41"/>
  <c r="Y24" i="41"/>
  <c r="Y23" i="41"/>
  <c r="X25" i="41"/>
  <c r="Y25" i="41" s="1"/>
  <c r="B26" i="41"/>
  <c r="X26" i="41"/>
  <c r="Y26" i="41" s="1"/>
  <c r="AA26" i="41" l="1"/>
  <c r="Z26" i="41"/>
  <c r="AA25" i="41"/>
  <c r="Z25" i="41"/>
  <c r="X18" i="41"/>
  <c r="X27" i="41"/>
  <c r="AA27" i="41" s="1"/>
  <c r="Z27" i="41" l="1"/>
  <c r="Y27" i="41"/>
  <c r="X28" i="41"/>
  <c r="Y28" i="41" s="1"/>
  <c r="F29" i="41"/>
  <c r="X29" i="41"/>
  <c r="Z29" i="41" s="1"/>
  <c r="AA29" i="41" l="1"/>
  <c r="AA28" i="41"/>
  <c r="Y29" i="41"/>
  <c r="Z28" i="41"/>
  <c r="AA18" i="41"/>
  <c r="X30" i="41"/>
  <c r="Y30" i="41" s="1"/>
  <c r="AA30" i="41" l="1"/>
  <c r="Z30" i="41"/>
  <c r="X31" i="41"/>
  <c r="Z31" i="41" s="1"/>
  <c r="Y31" i="41" l="1"/>
  <c r="Y18" i="41"/>
  <c r="AA31" i="41"/>
  <c r="X32" i="41"/>
  <c r="Y32" i="41" s="1"/>
  <c r="F33" i="41"/>
  <c r="X33" i="41"/>
  <c r="Y33" i="41" s="1"/>
  <c r="AA33" i="41"/>
  <c r="X34" i="41"/>
  <c r="Y34" i="41" s="1"/>
  <c r="Z34" i="41"/>
  <c r="X35" i="41"/>
  <c r="AA35" i="41" s="1"/>
  <c r="Y35" i="41"/>
  <c r="Z35" i="41"/>
  <c r="X36" i="41"/>
  <c r="Z36" i="41" s="1"/>
  <c r="X37" i="41"/>
  <c r="Z37" i="41" s="1"/>
  <c r="Y37" i="41"/>
  <c r="X38" i="41"/>
  <c r="Y38" i="41" s="1"/>
  <c r="X39" i="41"/>
  <c r="AA39" i="41" s="1"/>
  <c r="Y39" i="41"/>
  <c r="Z39" i="41"/>
  <c r="X40" i="41"/>
  <c r="Y40" i="41"/>
  <c r="Z40" i="41"/>
  <c r="AA40" i="41"/>
  <c r="X41" i="41"/>
  <c r="Y41" i="41"/>
  <c r="Z41" i="41"/>
  <c r="AA41" i="41"/>
  <c r="X42" i="41"/>
  <c r="AA42" i="41" s="1"/>
  <c r="X43" i="41"/>
  <c r="Y43" i="41" s="1"/>
  <c r="X44" i="41"/>
  <c r="Y44" i="41" s="1"/>
  <c r="X45" i="41"/>
  <c r="Y45" i="41" s="1"/>
  <c r="AA45" i="41"/>
  <c r="X46" i="41"/>
  <c r="Y46" i="41" s="1"/>
  <c r="X47" i="41"/>
  <c r="Y47" i="41" s="1"/>
  <c r="AA47" i="41"/>
  <c r="X48" i="41"/>
  <c r="Y48" i="41" s="1"/>
  <c r="Z48" i="41"/>
  <c r="X49" i="41"/>
  <c r="Y49" i="41" s="1"/>
  <c r="Z49" i="41"/>
  <c r="AA49" i="41"/>
  <c r="X50" i="41"/>
  <c r="Y50" i="41" s="1"/>
  <c r="X51" i="41"/>
  <c r="Y51" i="41" s="1"/>
  <c r="AA51" i="41"/>
  <c r="X52" i="41"/>
  <c r="AA52" i="41" s="1"/>
  <c r="Y52" i="41"/>
  <c r="X54" i="41"/>
  <c r="Y54" i="41" s="1"/>
  <c r="AA54" i="41"/>
  <c r="X55" i="41"/>
  <c r="Y55" i="41" s="1"/>
  <c r="AA55" i="41"/>
  <c r="Z51" i="41" l="1"/>
  <c r="Z47" i="41"/>
  <c r="Z33" i="41"/>
  <c r="AA50" i="41"/>
  <c r="AA46" i="41"/>
  <c r="Z55" i="41"/>
  <c r="Z50" i="41"/>
  <c r="Z46" i="41"/>
  <c r="Y36" i="41"/>
  <c r="AA32" i="41"/>
  <c r="Z42" i="41"/>
  <c r="X53" i="41"/>
  <c r="AC22" i="41" s="1" a="1"/>
  <c r="AC35" i="41" s="1"/>
  <c r="AD35" i="41" s="1"/>
  <c r="Y42" i="41"/>
  <c r="Z52" i="41"/>
  <c r="AA48" i="41"/>
  <c r="AA34" i="41"/>
  <c r="Z54" i="41"/>
  <c r="Z45" i="41"/>
  <c r="AA44" i="41"/>
  <c r="AA43" i="41"/>
  <c r="Z32" i="41"/>
  <c r="Z44" i="41"/>
  <c r="Z43" i="41"/>
  <c r="AD18" i="41"/>
  <c r="AA38" i="41"/>
  <c r="Z38" i="41"/>
  <c r="AA37" i="41"/>
  <c r="AA36" i="41"/>
  <c r="C12" i="40"/>
  <c r="AC48" i="41" l="1"/>
  <c r="AC23" i="41"/>
  <c r="AC43" i="41"/>
  <c r="AC50" i="41"/>
  <c r="AF50" i="41" s="1"/>
  <c r="AC22" i="41"/>
  <c r="AC39" i="41"/>
  <c r="AC44" i="41"/>
  <c r="AD44" i="41" s="1"/>
  <c r="AC51" i="41"/>
  <c r="AF51" i="41" s="1"/>
  <c r="AC40" i="41"/>
  <c r="AD40" i="41" s="1"/>
  <c r="AF35" i="41"/>
  <c r="AC31" i="41"/>
  <c r="AE35" i="41"/>
  <c r="AC25" i="41"/>
  <c r="AD25" i="41" s="1"/>
  <c r="AC38" i="41"/>
  <c r="AC32" i="41"/>
  <c r="AF32" i="41" s="1"/>
  <c r="AC52" i="41"/>
  <c r="AF52" i="41" s="1"/>
  <c r="AC29" i="41"/>
  <c r="AC49" i="41"/>
  <c r="AD49" i="41" s="1"/>
  <c r="AC34" i="41"/>
  <c r="AE34" i="41" s="1"/>
  <c r="AC28" i="41"/>
  <c r="AD28" i="41" s="1"/>
  <c r="AC36" i="41"/>
  <c r="AC33" i="41"/>
  <c r="AC37" i="41"/>
  <c r="AC42" i="41"/>
  <c r="AF42" i="41" s="1"/>
  <c r="AC46" i="41"/>
  <c r="AD46" i="41" s="1"/>
  <c r="AC27" i="41"/>
  <c r="AC53" i="41"/>
  <c r="AD53" i="41" s="1"/>
  <c r="AC24" i="41"/>
  <c r="AC45" i="41"/>
  <c r="AF45" i="41" s="1"/>
  <c r="AC55" i="41"/>
  <c r="AC41" i="41"/>
  <c r="AE41" i="41" s="1"/>
  <c r="AC30" i="41"/>
  <c r="AD30" i="41" s="1"/>
  <c r="AC47" i="41"/>
  <c r="AD47" i="41" s="1"/>
  <c r="AC26" i="41"/>
  <c r="AC54" i="41"/>
  <c r="AD54" i="41" s="1"/>
  <c r="AE25" i="41"/>
  <c r="AF25" i="41"/>
  <c r="AD37" i="41"/>
  <c r="AE37" i="41"/>
  <c r="AF37" i="41"/>
  <c r="AD34" i="41"/>
  <c r="AD23" i="41"/>
  <c r="AE23" i="41"/>
  <c r="AF23" i="41"/>
  <c r="AE43" i="41"/>
  <c r="AF43" i="41"/>
  <c r="AD43" i="41"/>
  <c r="AE44" i="41"/>
  <c r="AF44" i="41"/>
  <c r="AF31" i="41"/>
  <c r="AD31" i="41"/>
  <c r="AE31" i="41"/>
  <c r="AE22" i="41"/>
  <c r="AF22" i="41"/>
  <c r="AD22" i="41"/>
  <c r="AD45" i="41"/>
  <c r="AE45" i="41"/>
  <c r="AD48" i="41"/>
  <c r="AE48" i="41"/>
  <c r="AF48" i="41"/>
  <c r="AD29" i="41"/>
  <c r="AE29" i="41"/>
  <c r="AF29" i="41"/>
  <c r="AD32" i="41"/>
  <c r="AE32" i="41"/>
  <c r="AD24" i="41"/>
  <c r="AE24" i="41"/>
  <c r="AF24" i="41"/>
  <c r="AE28" i="41"/>
  <c r="AF28" i="41"/>
  <c r="AD38" i="41"/>
  <c r="AE38" i="41"/>
  <c r="AF38" i="41"/>
  <c r="AD50" i="41"/>
  <c r="AE50" i="41"/>
  <c r="AE27" i="41"/>
  <c r="AF27" i="41"/>
  <c r="AD27" i="41"/>
  <c r="AF39" i="41"/>
  <c r="AD39" i="41"/>
  <c r="AE39" i="41"/>
  <c r="AD33" i="41"/>
  <c r="AE33" i="41"/>
  <c r="AF33" i="41"/>
  <c r="AD51" i="41"/>
  <c r="AE51" i="41"/>
  <c r="AD26" i="41"/>
  <c r="AE26" i="41"/>
  <c r="AF26" i="41"/>
  <c r="AD36" i="41"/>
  <c r="AE36" i="41"/>
  <c r="AF36" i="41"/>
  <c r="AF40" i="41"/>
  <c r="AE40" i="41"/>
  <c r="AF30" i="41" l="1"/>
  <c r="AF49" i="41"/>
  <c r="AD42" i="41"/>
  <c r="AF54" i="41"/>
  <c r="AF53" i="41"/>
  <c r="AF34" i="41"/>
  <c r="AE30" i="41"/>
  <c r="AE49" i="41"/>
  <c r="AE42" i="41"/>
  <c r="J42" i="41" s="1"/>
  <c r="J45" i="41" s="1"/>
  <c r="AE54" i="41"/>
  <c r="AE53" i="41"/>
  <c r="AE52" i="41"/>
  <c r="AD52" i="41"/>
  <c r="AF46" i="41"/>
  <c r="AF41" i="41"/>
  <c r="AE46" i="41"/>
  <c r="AD41" i="41"/>
  <c r="AF47" i="41"/>
  <c r="AE47" i="41"/>
  <c r="J52" i="41"/>
  <c r="J55" i="41" s="1"/>
  <c r="J53" i="41"/>
  <c r="J56" i="41" s="1"/>
  <c r="J35" i="41"/>
  <c r="J38" i="41" s="1"/>
  <c r="J36" i="41"/>
  <c r="J39" i="41" s="1"/>
  <c r="J43" i="41" l="1"/>
  <c r="J46" i="4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<sst xmlns="http://schemas.openxmlformats.org/spreadsheetml/2006/main" count="173" uniqueCount="105">
  <si>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</si>
  <si>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</si>
  <si>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</si>
  <si>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</si>
  <si>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</si>
  <si>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</si>
  <si>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</si>
  <si>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</si>
  <si>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</si>
  <si>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</si>
  <si>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</si>
  <si>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</si>
  <si>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</si>
  <si>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</si>
  <si>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</si>
  <si>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</si>
  <si>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</si>
  <si>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</si>
  <si>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</si>
  <si>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</si>
  <si>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</si>
  <si>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</si>
  <si>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</si>
  <si>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</si>
  <si>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</si>
  <si>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</si>
  <si>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</si>
  <si>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</si>
  <si>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</si>
  <si>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</si>
  <si>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</si>
  <si>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</si>
  <si>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</si>
  <si>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</si>
  <si>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</si>
  <si>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</si>
  <si>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</si>
  <si>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</si>
  <si>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</si>
  <si>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</si>
  <si>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</si>
  <si>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</si>
  <si>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</si>
  <si>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M</t>
    </r>
    <r>
      <rPr>
        <b/>
        <vertAlign val="subscript"/>
        <sz val="10"/>
        <color theme="1"/>
        <rFont val="Calibri"/>
        <family val="2"/>
        <scheme val="minor"/>
      </rPr>
      <t>D</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</si>
  <si>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</si>
  <si>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</si>
  <si>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r>
      <t>R</t>
    </r>
    <r>
      <rPr>
        <b/>
        <vertAlign val="subscript"/>
        <sz val="10"/>
        <color theme="1"/>
        <rFont val="Calibri"/>
        <family val="2"/>
        <scheme val="minor"/>
      </rPr>
      <t>D</t>
    </r>
    <r>
      <rPr>
        <sz val="10"/>
        <color theme="1"/>
        <rFont val="Calibri"/>
        <family val="2"/>
        <scheme val="minor"/>
      </rPr>
      <t xml:space="preserve"> =</t>
    </r>
  </si>
  <si>
    <t>lb (Total Applied Load)</t>
  </si>
  <si>
    <t>W =</t>
  </si>
  <si>
    <t>Results</t>
  </si>
  <si>
    <t>in (Position at end of distributed load)</t>
  </si>
  <si>
    <t>b =</t>
  </si>
  <si>
    <t>(in)</t>
  </si>
  <si>
    <t>(inlb)</t>
  </si>
  <si>
    <t>(lb)</t>
  </si>
  <si>
    <t>in (Position at start of distributed load)</t>
  </si>
  <si>
    <t>a =</t>
  </si>
  <si>
    <t>y</t>
  </si>
  <si>
    <t>M</t>
  </si>
  <si>
    <t>V</t>
  </si>
  <si>
    <t>L</t>
  </si>
  <si>
    <t>lb/in (distributed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</si>
  <si>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</si>
  <si>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</si>
  <si>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</si>
  <si>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</si>
  <si>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</si>
  <si>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</si>
  <si>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</si>
  <si>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</si>
  <si>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</si>
  <si>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</si>
  <si>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</si>
  <si>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</si>
  <si>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</si>
  <si>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</si>
  <si>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</si>
  <si>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</si>
  <si>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</si>
  <si>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</si>
  <si>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</si>
  <si>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</si>
  <si>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</si>
  <si>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</si>
  <si>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</si>
  <si>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</si>
  <si>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</si>
  <si>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</si>
  <si>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</si>
  <si>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</si>
  <si>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</si>
  <si>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</si>
  <si>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Triangular Distributed Load over Part Span, Peak at Free End</t>
  </si>
  <si>
    <t>18/09/2016</t>
  </si>
  <si>
    <t>Total Title No:</t>
  </si>
  <si>
    <t>No</t>
  </si>
  <si>
    <t>Title</t>
  </si>
  <si>
    <t>AA-SM-026-008</t>
  </si>
  <si>
    <t>Total Sheet Pages:</t>
  </si>
  <si>
    <t>Running Counts</t>
  </si>
  <si>
    <t>Table</t>
  </si>
  <si>
    <t>Fig</t>
  </si>
  <si>
    <t>Sub</t>
  </si>
  <si>
    <t xml:space="preserve">Page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</si>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</sst>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3">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165" fontId="5" fillId="0" borderId="0" xfId="0" applyNumberFormat="1" applyFont="1"/>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166" fontId="5" fillId="0" borderId="0" xfId="0" applyNumberFormat="1" applyFont="1" applyAlignment="1">
      <alignment horizontal="center"/>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2" fontId="5" fillId="0" borderId="0" xfId="0" applyNumberFormat="1" applyFont="1" applyBorder="1" applyAlignment="1">
      <alignment horizontal="center"/>
    </xf>
    <xf numFmtId="167" fontId="5" fillId="0" borderId="0" xfId="0" applyNumberFormat="1" applyFont="1"/>
    <xf numFmtId="167" fontId="5" fillId="0" borderId="0" xfId="0" applyNumberFormat="1" applyFont="1" applyAlignment="1">
      <alignment horizontal="left"/>
    </xf>
    <xf numFmtId="1" fontId="5" fillId="0" borderId="0" xfId="0" applyNumberFormat="1" applyFont="1" applyAlignment="1">
      <alignment horizontal="center"/>
    </xf>
    <xf numFmtId="165"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Border="1"/>
    <xf numFmtId="165" fontId="13" fillId="0" borderId="0" xfId="0" applyNumberFormat="1" applyFont="1"/>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6" fillId="0" borderId="0" xfId="0" applyFont="1" applyAlignment="1">
      <alignment horizontal="left"/>
    </xf>
    <xf numFmtId="2" fontId="17" fillId="0" borderId="0" xfId="0" applyNumberFormat="1" applyFont="1"/>
    <xf numFmtId="0" fontId="5" fillId="0" borderId="0" xfId="0" applyFont="1" applyFill="1" applyBorder="1" applyAlignment="1">
      <alignment horizontal="center"/>
    </xf>
    <xf numFmtId="0" fontId="17" fillId="0" borderId="0" xfId="0" applyFont="1"/>
    <xf numFmtId="166" fontId="17" fillId="0" borderId="0" xfId="0" applyNumberFormat="1" applyFont="1"/>
    <xf numFmtId="0" fontId="13" fillId="0" borderId="0" xfId="0" applyFont="1" applyAlignment="1">
      <alignment horizontal="center"/>
    </xf>
    <xf numFmtId="0" fontId="16" fillId="0" borderId="0" xfId="0" applyFont="1"/>
    <xf numFmtId="0" fontId="13" fillId="0" borderId="0" xfId="0" applyFont="1" applyFill="1"/>
    <xf numFmtId="0" fontId="18" fillId="0" borderId="0" xfId="0" applyFont="1"/>
    <xf numFmtId="0" fontId="13" fillId="0" borderId="0" xfId="1" applyFont="1"/>
    <xf numFmtId="0" fontId="16"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9" fillId="0" borderId="0" xfId="6" applyFont="1" applyAlignment="1">
      <alignment horizontal="left"/>
    </xf>
    <xf numFmtId="0" fontId="13" fillId="0" borderId="0" xfId="0" applyFont="1" applyAlignment="1">
      <alignment horizontal="left" wrapText="1"/>
    </xf>
    <xf numFmtId="0" fontId="5" fillId="0" borderId="0" xfId="0" applyFont="1" applyAlignment="1">
      <alignment horizontal="left" vertical="top" wrapText="1"/>
    </xf>
    <xf numFmtId="0" fontId="13" fillId="0" borderId="0" xfId="0" applyFont="1" applyAlignment="1">
      <alignment horizontal="left" vertical="top" wrapText="1"/>
    </xf>
    <xf numFmtId="0" fontId="5" fillId="0" borderId="0" xfId="0" applyFont="1" applyAlignment="1">
      <alignment horizontal="left" wrapText="1"/>
    </xf>
  </cellXfs>
  <cellStyles count="8">
    <cellStyle name="Hyperlink" xfId="6" builtinId="8"/>
    <cellStyle name="Hyperlink 2" xfId="5" xr:uid="{00000000-0005-0000-0000-000001000000}"/>
    <cellStyle name="Normal" xfId="0" builtinId="0" customBuiltin="1"/>
    <cellStyle name="Normal 2" xfId="1" xr:uid="{00000000-0005-0000-0000-000003000000}"/>
    <cellStyle name="Normal 2 2" xfId="3" xr:uid="{00000000-0005-0000-0000-000004000000}"/>
    <cellStyle name="Normal 2 3" xfId="7" xr:uid="{00000000-0005-0000-0000-000005000000}"/>
    <cellStyle name="Normal 3" xfId="2" xr:uid="{00000000-0005-0000-0000-000006000000}"/>
    <cellStyle name="Normal 4" xfId="4"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'TRIANGLE LOAD PART SPAN (2)'!$AD$19:$AD$20</c:f>
              <c:strCache>
                <c:ptCount val="2"/>
                <c:pt idx="0">
                  <c:v>V</c:v>
                </c:pt>
                <c:pt idx="1">
                  <c:v>(lb)</c:v>
                </c:pt>
              </c:strCache>
            </c:strRef>
          </c:tx>
          <c:spPr>
            <a:ln w="15875">
              <a:solidFill>
                <a:schemeClr val="tx1"/>
              </a:solidFill>
            </a:ln>
          </c:spPr>
          <c:marker>
            <c:symbol val="none"/>
          </c:marker>
          <c:xVal>
            <c:numRef>
              <c:f>'TRIANGLE LOAD PART SPAN (2)'!$AC$21:$AC$55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 (2)'!$AD$21:$AD$55</c:f>
              <c:numCache>
                <c:formatCode>0</c:formatCode>
                <c:ptCount val="35"/>
                <c:pt idx="0" formatCode="General">
                  <c:v>0</c:v>
                </c:pt>
                <c:pt idx="1">
                  <c:v>0</c:v>
                </c:pt>
                <c:pt idx="2">
                  <c:v>0</c:v>
                </c:pt>
                <c:pt idx="3">
                  <c:v>0</c:v>
                </c:pt>
                <c:pt idx="4">
                  <c:v>0</c:v>
                </c:pt>
                <c:pt idx="5">
                  <c:v>0</c:v>
                </c:pt>
                <c:pt idx="6">
                  <c:v>0</c:v>
                </c:pt>
                <c:pt idx="7">
                  <c:v>0</c:v>
                </c:pt>
                <c:pt idx="8">
                  <c:v>0</c:v>
                </c:pt>
                <c:pt idx="9">
                  <c:v>-16.203703703703692</c:v>
                </c:pt>
                <c:pt idx="10">
                  <c:v>-31.481481481481456</c:v>
                </c:pt>
                <c:pt idx="11">
                  <c:v>-45.833333333333336</c:v>
                </c:pt>
                <c:pt idx="12">
                  <c:v>-59.259259259259238</c:v>
                </c:pt>
                <c:pt idx="13">
                  <c:v>-71.759259259259238</c:v>
                </c:pt>
                <c:pt idx="14">
                  <c:v>-83.333333333333343</c:v>
                </c:pt>
                <c:pt idx="15">
                  <c:v>-93.981481481481467</c:v>
                </c:pt>
                <c:pt idx="16">
                  <c:v>-103.7037037037037</c:v>
                </c:pt>
                <c:pt idx="17">
                  <c:v>-112.5</c:v>
                </c:pt>
                <c:pt idx="18">
                  <c:v>-120.37037037037037</c:v>
                </c:pt>
                <c:pt idx="19">
                  <c:v>-127.3148148148148</c:v>
                </c:pt>
                <c:pt idx="20">
                  <c:v>-133.33333333333331</c:v>
                </c:pt>
                <c:pt idx="21">
                  <c:v>-138.42592592592592</c:v>
                </c:pt>
                <c:pt idx="22">
                  <c:v>-142.59259259259258</c:v>
                </c:pt>
                <c:pt idx="23">
                  <c:v>-145.83333333333334</c:v>
                </c:pt>
                <c:pt idx="24">
                  <c:v>-148.14814814814815</c:v>
                </c:pt>
                <c:pt idx="25">
                  <c:v>-149.53703703703704</c:v>
                </c:pt>
                <c:pt idx="26">
                  <c:v>-150</c:v>
                </c:pt>
                <c:pt idx="27">
                  <c:v>-150</c:v>
                </c:pt>
                <c:pt idx="28">
                  <c:v>-150</c:v>
                </c:pt>
                <c:pt idx="29">
                  <c:v>-150</c:v>
                </c:pt>
                <c:pt idx="30">
                  <c:v>-150</c:v>
                </c:pt>
                <c:pt idx="31">
                  <c:v>-150</c:v>
                </c:pt>
                <c:pt idx="32">
                  <c:v>-150</c:v>
                </c:pt>
                <c:pt idx="33">
                  <c:v>-150</c:v>
                </c:pt>
                <c:pt idx="34" formatCode="General">
                  <c:v>0</c:v>
                </c:pt>
              </c:numCache>
            </c:numRef>
          </c:yVal>
          <c:smooth val="0"/>
          <c:extLst>
            <c:ext xmlns:c16="http://schemas.microsoft.com/office/drawing/2014/chart" uri="{C3380CC4-5D6E-409C-BE32-E72D297353CC}">
              <c16:uniqueId val="{00000000-8A54-42AC-8D35-D5C00998C675}"/>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'TRIANGLE LOAD PART SPAN (2)'!$AE$19:$AE$20</c:f>
              <c:strCache>
                <c:ptCount val="2"/>
                <c:pt idx="0">
                  <c:v>M</c:v>
                </c:pt>
                <c:pt idx="1">
                  <c:v>(inlb)</c:v>
                </c:pt>
              </c:strCache>
            </c:strRef>
          </c:tx>
          <c:spPr>
            <a:ln w="15875">
              <a:solidFill>
                <a:prstClr val="black"/>
              </a:solidFill>
              <a:prstDash val="dash"/>
            </a:ln>
          </c:spPr>
          <c:marker>
            <c:symbol val="none"/>
          </c:marker>
          <c:xVal>
            <c:numRef>
              <c:f>'TRIANGLE LOAD PART SPAN (2)'!$AC$21:$AC$55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 (2)'!$AE$21:$AE$55</c:f>
              <c:numCache>
                <c:formatCode>0</c:formatCode>
                <c:ptCount val="35"/>
                <c:pt idx="0" formatCode="General">
                  <c:v>0</c:v>
                </c:pt>
                <c:pt idx="1">
                  <c:v>0</c:v>
                </c:pt>
                <c:pt idx="2">
                  <c:v>0</c:v>
                </c:pt>
                <c:pt idx="3">
                  <c:v>0</c:v>
                </c:pt>
                <c:pt idx="4">
                  <c:v>0</c:v>
                </c:pt>
                <c:pt idx="5">
                  <c:v>0</c:v>
                </c:pt>
                <c:pt idx="6">
                  <c:v>0</c:v>
                </c:pt>
                <c:pt idx="7">
                  <c:v>0</c:v>
                </c:pt>
                <c:pt idx="8">
                  <c:v>0</c:v>
                </c:pt>
                <c:pt idx="9">
                  <c:v>-2.7263374485596659</c:v>
                </c:pt>
                <c:pt idx="10">
                  <c:v>-10.699588477366234</c:v>
                </c:pt>
                <c:pt idx="11">
                  <c:v>-23.611111111111111</c:v>
                </c:pt>
                <c:pt idx="12">
                  <c:v>-41.152263374485578</c:v>
                </c:pt>
                <c:pt idx="13">
                  <c:v>-63.014403292181044</c:v>
                </c:pt>
                <c:pt idx="14">
                  <c:v>-88.888888888888886</c:v>
                </c:pt>
                <c:pt idx="15">
                  <c:v>-118.46707818930038</c:v>
                </c:pt>
                <c:pt idx="16">
                  <c:v>-151.44032921810694</c:v>
                </c:pt>
                <c:pt idx="17">
                  <c:v>-187.5</c:v>
                </c:pt>
                <c:pt idx="18">
                  <c:v>-226.33744855967075</c:v>
                </c:pt>
                <c:pt idx="19">
                  <c:v>-267.64403292181055</c:v>
                </c:pt>
                <c:pt idx="20">
                  <c:v>-311.11111111111114</c:v>
                </c:pt>
                <c:pt idx="21">
                  <c:v>-356.4300411522633</c:v>
                </c:pt>
                <c:pt idx="22">
                  <c:v>-403.29218106995876</c:v>
                </c:pt>
                <c:pt idx="23">
                  <c:v>-451.38888888888891</c:v>
                </c:pt>
                <c:pt idx="24">
                  <c:v>-500.41152263374488</c:v>
                </c:pt>
                <c:pt idx="25">
                  <c:v>-550.05144032921805</c:v>
                </c:pt>
                <c:pt idx="26">
                  <c:v>-600</c:v>
                </c:pt>
                <c:pt idx="27">
                  <c:v>-600</c:v>
                </c:pt>
                <c:pt idx="28">
                  <c:v>-649.99999999999977</c:v>
                </c:pt>
                <c:pt idx="29">
                  <c:v>-700</c:v>
                </c:pt>
                <c:pt idx="30">
                  <c:v>-750</c:v>
                </c:pt>
                <c:pt idx="31">
                  <c:v>-799.99999999999977</c:v>
                </c:pt>
                <c:pt idx="32">
                  <c:v>-850</c:v>
                </c:pt>
                <c:pt idx="33">
                  <c:v>-900</c:v>
                </c:pt>
                <c:pt idx="34" formatCode="General">
                  <c:v>0</c:v>
                </c:pt>
              </c:numCache>
            </c:numRef>
          </c:yVal>
          <c:smooth val="0"/>
          <c:extLst>
            <c:ext xmlns:c16="http://schemas.microsoft.com/office/drawing/2014/chart" uri="{C3380CC4-5D6E-409C-BE32-E72D297353CC}">
              <c16:uniqueId val="{00000001-8A54-42AC-8D35-D5C00998C675}"/>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'TRIANGLE LOAD PART SPAN (2)'!$AF$19:$AF$20</c:f>
              <c:strCache>
                <c:ptCount val="2"/>
                <c:pt idx="0">
                  <c:v>y</c:v>
                </c:pt>
                <c:pt idx="1">
                  <c:v>(in)</c:v>
                </c:pt>
              </c:strCache>
            </c:strRef>
          </c:tx>
          <c:spPr>
            <a:ln w="15875">
              <a:solidFill>
                <a:prstClr val="black"/>
              </a:solidFill>
            </a:ln>
          </c:spPr>
          <c:marker>
            <c:symbol val="none"/>
          </c:marker>
          <c:xVal>
            <c:numRef>
              <c:f>'TRIANGLE LOAD PART SPAN (2)'!$AC$22:$AC$54</c:f>
              <c:numCache>
                <c:formatCode>0.00</c:formatCode>
                <c:ptCount val="33"/>
                <c:pt idx="0">
                  <c:v>0</c:v>
                </c:pt>
                <c:pt idx="1">
                  <c:v>0.33333333333333331</c:v>
                </c:pt>
                <c:pt idx="2">
                  <c:v>0.66666666666666663</c:v>
                </c:pt>
                <c:pt idx="3">
                  <c:v>1</c:v>
                </c:pt>
                <c:pt idx="4">
                  <c:v>1.3333333333333333</c:v>
                </c:pt>
                <c:pt idx="5">
                  <c:v>1.6666666666666665</c:v>
                </c:pt>
                <c:pt idx="6">
                  <c:v>2</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c:v>
                </c:pt>
                <c:pt idx="27">
                  <c:v>8.3333333333333321</c:v>
                </c:pt>
                <c:pt idx="28">
                  <c:v>8.6666666666666661</c:v>
                </c:pt>
                <c:pt idx="29">
                  <c:v>9</c:v>
                </c:pt>
                <c:pt idx="30">
                  <c:v>9.3333333333333321</c:v>
                </c:pt>
                <c:pt idx="31">
                  <c:v>9.6666666666666661</c:v>
                </c:pt>
                <c:pt idx="32">
                  <c:v>10</c:v>
                </c:pt>
              </c:numCache>
            </c:numRef>
          </c:xVal>
          <c:yVal>
            <c:numRef>
              <c:f>'TRIANGLE LOAD PART SPAN (2)'!$AF$22:$AF$54</c:f>
              <c:numCache>
                <c:formatCode>0.000</c:formatCode>
                <c:ptCount val="33"/>
                <c:pt idx="0">
                  <c:v>-2.2239999999999999E-2</c:v>
                </c:pt>
                <c:pt idx="1">
                  <c:v>-2.1289999999999996E-2</c:v>
                </c:pt>
                <c:pt idx="2">
                  <c:v>-2.0339999999999997E-2</c:v>
                </c:pt>
                <c:pt idx="3">
                  <c:v>-1.9389999999999998E-2</c:v>
                </c:pt>
                <c:pt idx="4">
                  <c:v>-1.8439999999999998E-2</c:v>
                </c:pt>
                <c:pt idx="5">
                  <c:v>-1.7489999999999999E-2</c:v>
                </c:pt>
                <c:pt idx="6">
                  <c:v>-1.6539999999999999E-2</c:v>
                </c:pt>
                <c:pt idx="7">
                  <c:v>-1.6539999999999999E-2</c:v>
                </c:pt>
                <c:pt idx="8">
                  <c:v>-1.5590025434385002E-2</c:v>
                </c:pt>
                <c:pt idx="9">
                  <c:v>-1.464040237768633E-2</c:v>
                </c:pt>
                <c:pt idx="10">
                  <c:v>-1.3692013888888887E-2</c:v>
                </c:pt>
                <c:pt idx="11">
                  <c:v>-1.2746291723822589E-2</c:v>
                </c:pt>
                <c:pt idx="12">
                  <c:v>-1.1805182041609514E-2</c:v>
                </c:pt>
                <c:pt idx="13">
                  <c:v>-1.0871111111111109E-2</c:v>
                </c:pt>
                <c:pt idx="14">
                  <c:v>-9.9469510173754005E-3</c:v>
                </c:pt>
                <c:pt idx="15">
                  <c:v>-9.0359853680841342E-3</c:v>
                </c:pt>
                <c:pt idx="16">
                  <c:v>-8.1418749999999998E-3</c:v>
                </c:pt>
                <c:pt idx="17">
                  <c:v>-7.2686236854138091E-3</c:v>
                </c:pt>
                <c:pt idx="18">
                  <c:v>-6.4205438385916786E-3</c:v>
                </c:pt>
                <c:pt idx="19">
                  <c:v>-5.6022222222222211E-3</c:v>
                </c:pt>
                <c:pt idx="20">
                  <c:v>-4.8184856538637409E-3</c:v>
                </c:pt>
                <c:pt idx="21">
                  <c:v>-4.074366712391404E-3</c:v>
                </c:pt>
                <c:pt idx="22">
                  <c:v>-3.3750694444444444E-3</c:v>
                </c:pt>
                <c:pt idx="23">
                  <c:v>-2.7259350708733424E-3</c:v>
                </c:pt>
                <c:pt idx="24">
                  <c:v>-2.1324076931870154E-3</c:v>
                </c:pt>
                <c:pt idx="25">
                  <c:v>-1.6000000000000031E-3</c:v>
                </c:pt>
                <c:pt idx="26">
                  <c:v>-1.6000000000000031E-3</c:v>
                </c:pt>
                <c:pt idx="27">
                  <c:v>-1.134259259259263E-3</c:v>
                </c:pt>
                <c:pt idx="28">
                  <c:v>-7.4074074074074276E-4</c:v>
                </c:pt>
                <c:pt idx="29">
                  <c:v>-4.2500000000000084E-4</c:v>
                </c:pt>
                <c:pt idx="30">
                  <c:v>-1.9259259259259365E-4</c:v>
                </c:pt>
                <c:pt idx="31">
                  <c:v>-4.9074074074074346E-5</c:v>
                </c:pt>
                <c:pt idx="32">
                  <c:v>0</c:v>
                </c:pt>
              </c:numCache>
            </c:numRef>
          </c:yVal>
          <c:smooth val="0"/>
          <c:extLst>
            <c:ext xmlns:c16="http://schemas.microsoft.com/office/drawing/2014/chart" uri="{C3380CC4-5D6E-409C-BE32-E72D297353CC}">
              <c16:uniqueId val="{00000000-6795-4732-97CB-29FF51C13FB2}"/>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73849</xdr:rowOff>
    </xdr:from>
    <xdr:to>
      <xdr:col>8</xdr:col>
      <xdr:colOff>0</xdr:colOff>
      <xdr:row>44</xdr:row>
      <xdr:rowOff>130678</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344556</xdr:colOff>
      <xdr:row>13</xdr:row>
      <xdr:rowOff>154557</xdr:rowOff>
    </xdr:from>
    <xdr:to>
      <xdr:col>4</xdr:col>
      <xdr:colOff>321012</xdr:colOff>
      <xdr:row>21</xdr:row>
      <xdr:rowOff>159024</xdr:rowOff>
    </xdr:to>
    <xdr:grpSp>
      <xdr:nvGrpSpPr>
        <xdr:cNvPr id="44" name="Group 43">
          <a:extLst>
            <a:ext uri="{FF2B5EF4-FFF2-40B4-BE49-F238E27FC236}">
              <a16:creationId xmlns:a16="http://schemas.microsoft.com/office/drawing/2014/main" id="{00000000-0008-0000-0100-00002C000000}"/>
            </a:ext>
          </a:extLst>
        </xdr:cNvPr>
        <xdr:cNvGrpSpPr/>
      </xdr:nvGrpSpPr>
      <xdr:grpSpPr>
        <a:xfrm>
          <a:off x="344556" y="2283675"/>
          <a:ext cx="2441750" cy="1304349"/>
          <a:chOff x="344556" y="2494986"/>
          <a:chExt cx="2512827" cy="1441381"/>
        </a:xfrm>
      </xdr:grpSpPr>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flipH="1">
            <a:off x="1920318" y="3293182"/>
            <a:ext cx="47456" cy="267188"/>
            <a:chOff x="242" y="4023"/>
            <a:chExt cx="5" cy="26"/>
          </a:xfrm>
        </xdr:grpSpPr>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a:extLst>
                <a:ext uri="{FF2B5EF4-FFF2-40B4-BE49-F238E27FC236}">
                  <a16:creationId xmlns:a16="http://schemas.microsoft.com/office/drawing/2014/main" id="{00000000-0008-0000-0100-000007000000}"/>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a:extLst>
                <a:ext uri="{FF2B5EF4-FFF2-40B4-BE49-F238E27FC236}">
                  <a16:creationId xmlns:a16="http://schemas.microsoft.com/office/drawing/2014/main" id="{00000000-0008-0000-0100-000008000000}"/>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a:extLst>
                <a:ext uri="{FF2B5EF4-FFF2-40B4-BE49-F238E27FC236}">
                  <a16:creationId xmlns:a16="http://schemas.microsoft.com/office/drawing/2014/main" id="{00000000-0008-0000-0100-000009000000}"/>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a:extLst>
                <a:ext uri="{FF2B5EF4-FFF2-40B4-BE49-F238E27FC236}">
                  <a16:creationId xmlns:a16="http://schemas.microsoft.com/office/drawing/2014/main" id="{00000000-0008-0000-0100-00000A000000}"/>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a:extLst>
                <a:ext uri="{FF2B5EF4-FFF2-40B4-BE49-F238E27FC236}">
                  <a16:creationId xmlns:a16="http://schemas.microsoft.com/office/drawing/2014/main" id="{00000000-0008-0000-0100-00000B000000}"/>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12" name="Straight Connector 11">
            <a:extLst>
              <a:ext uri="{FF2B5EF4-FFF2-40B4-BE49-F238E27FC236}">
                <a16:creationId xmlns:a16="http://schemas.microsoft.com/office/drawing/2014/main" id="{00000000-0008-0000-0100-00000C000000}"/>
              </a:ext>
            </a:extLst>
          </xdr:cNvPr>
          <xdr:cNvCxnSpPr/>
        </xdr:nvCxnSpPr>
        <xdr:spPr bwMode="auto">
          <a:xfrm>
            <a:off x="624744" y="2685073"/>
            <a:ext cx="0" cy="6926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1913666" y="3585492"/>
            <a:ext cx="0" cy="35087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877934" y="3664644"/>
            <a:ext cx="311770" cy="269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D</a:t>
            </a:r>
          </a:p>
        </xdr:txBody>
      </xdr:sp>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bwMode="auto">
          <a:xfrm>
            <a:off x="624744" y="2721735"/>
            <a:ext cx="128892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Arc 15">
            <a:extLst>
              <a:ext uri="{FF2B5EF4-FFF2-40B4-BE49-F238E27FC236}">
                <a16:creationId xmlns:a16="http://schemas.microsoft.com/office/drawing/2014/main" id="{00000000-0008-0000-0100-000010000000}"/>
              </a:ext>
            </a:extLst>
          </xdr:cNvPr>
          <xdr:cNvSpPr/>
        </xdr:nvSpPr>
        <xdr:spPr bwMode="auto">
          <a:xfrm>
            <a:off x="1936027" y="3267975"/>
            <a:ext cx="334813" cy="372522"/>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189345" y="3456225"/>
            <a:ext cx="352814" cy="269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D</a:t>
            </a:r>
          </a:p>
        </xdr:txBody>
      </xdr:sp>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344556" y="3355795"/>
            <a:ext cx="258766" cy="27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97596" y="2640392"/>
            <a:ext cx="250139"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bwMode="auto">
          <a:xfrm flipH="1">
            <a:off x="2009012" y="3429692"/>
            <a:ext cx="6033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467288" y="3178987"/>
            <a:ext cx="254611"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2" name="Straight Connector 21">
            <a:extLst>
              <a:ext uri="{FF2B5EF4-FFF2-40B4-BE49-F238E27FC236}">
                <a16:creationId xmlns:a16="http://schemas.microsoft.com/office/drawing/2014/main" id="{00000000-0008-0000-0100-000016000000}"/>
              </a:ext>
            </a:extLst>
          </xdr:cNvPr>
          <xdr:cNvCxnSpPr/>
        </xdr:nvCxnSpPr>
        <xdr:spPr bwMode="auto">
          <a:xfrm>
            <a:off x="1917369" y="2685073"/>
            <a:ext cx="0" cy="57293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156910" y="2494986"/>
            <a:ext cx="242640" cy="276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976104" y="2640408"/>
            <a:ext cx="881279" cy="270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W=w(b-a)/2</a:t>
            </a:r>
            <a:endParaRPr lang="en-CA" sz="1000" baseline="-25000"/>
          </a:p>
        </xdr:txBody>
      </xdr:sp>
      <xdr:sp macro="" textlink="">
        <xdr:nvSpPr>
          <xdr:cNvPr id="25" name="Freeform: Shape 24">
            <a:extLst>
              <a:ext uri="{FF2B5EF4-FFF2-40B4-BE49-F238E27FC236}">
                <a16:creationId xmlns:a16="http://schemas.microsoft.com/office/drawing/2014/main" id="{00000000-0008-0000-0100-000019000000}"/>
              </a:ext>
            </a:extLst>
          </xdr:cNvPr>
          <xdr:cNvSpPr/>
        </xdr:nvSpPr>
        <xdr:spPr bwMode="auto">
          <a:xfrm>
            <a:off x="624744" y="3429692"/>
            <a:ext cx="129719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512496" y="3599027"/>
            <a:ext cx="262982" cy="270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930347" y="3458731"/>
            <a:ext cx="265348" cy="26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a:stCxn id="25" idx="0"/>
            <a:endCxn id="18" idx="1"/>
          </xdr:cNvCxnSpPr>
        </xdr:nvCxnSpPr>
        <xdr:spPr bwMode="auto">
          <a:xfrm flipH="1" flipV="1">
            <a:off x="620486" y="342900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grpSp>
        <xdr:nvGrpSpPr>
          <xdr:cNvPr id="29" name="Group 28">
            <a:extLst>
              <a:ext uri="{FF2B5EF4-FFF2-40B4-BE49-F238E27FC236}">
                <a16:creationId xmlns:a16="http://schemas.microsoft.com/office/drawing/2014/main" id="{00000000-0008-0000-0100-00001D000000}"/>
              </a:ext>
            </a:extLst>
          </xdr:cNvPr>
          <xdr:cNvGrpSpPr/>
        </xdr:nvGrpSpPr>
        <xdr:grpSpPr>
          <a:xfrm flipH="1">
            <a:off x="1058230" y="3061607"/>
            <a:ext cx="574562" cy="368400"/>
            <a:chOff x="1061721" y="3058116"/>
            <a:chExt cx="573536" cy="364702"/>
          </a:xfrm>
        </xdr:grpSpPr>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1203574" y="3327472"/>
              <a:ext cx="0" cy="9534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a:off x="1348599" y="3242859"/>
              <a:ext cx="0" cy="17995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bwMode="auto">
            <a:xfrm>
              <a:off x="1491928" y="3152068"/>
              <a:ext cx="0" cy="27075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bwMode="auto">
            <a:xfrm>
              <a:off x="1635257" y="3059790"/>
              <a:ext cx="0" cy="36302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4" name="Straight Connector 33">
              <a:extLst>
                <a:ext uri="{FF2B5EF4-FFF2-40B4-BE49-F238E27FC236}">
                  <a16:creationId xmlns:a16="http://schemas.microsoft.com/office/drawing/2014/main" id="{00000000-0008-0000-0100-000022000000}"/>
                </a:ext>
              </a:extLst>
            </xdr:cNvPr>
            <xdr:cNvCxnSpPr/>
          </xdr:nvCxnSpPr>
          <xdr:spPr bwMode="auto">
            <a:xfrm flipV="1">
              <a:off x="1061721" y="3058116"/>
              <a:ext cx="572456" cy="35690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508435" y="3420918"/>
            <a:ext cx="265348" cy="267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945010" y="3146482"/>
            <a:ext cx="265348" cy="26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D</a:t>
            </a:r>
            <a:endParaRPr lang="en-CA" sz="1000" baseline="-25000"/>
          </a:p>
        </xdr:txBody>
      </xdr:sp>
      <xdr:cxnSp macro="">
        <xdr:nvCxnSpPr>
          <xdr:cNvPr id="37" name="Straight Connector 36">
            <a:extLst>
              <a:ext uri="{FF2B5EF4-FFF2-40B4-BE49-F238E27FC236}">
                <a16:creationId xmlns:a16="http://schemas.microsoft.com/office/drawing/2014/main" id="{00000000-0008-0000-0100-000025000000}"/>
              </a:ext>
            </a:extLst>
          </xdr:cNvPr>
          <xdr:cNvCxnSpPr/>
        </xdr:nvCxnSpPr>
        <xdr:spPr bwMode="auto">
          <a:xfrm>
            <a:off x="1054458" y="2806796"/>
            <a:ext cx="0" cy="21018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bwMode="auto">
          <a:xfrm>
            <a:off x="1059101" y="2891895"/>
            <a:ext cx="85334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353998" y="2690929"/>
            <a:ext cx="242067"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bwMode="auto">
          <a:xfrm>
            <a:off x="1643991" y="3072368"/>
            <a:ext cx="27590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863334" y="2910935"/>
            <a:ext cx="241494" cy="278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840249" y="3097604"/>
            <a:ext cx="309888" cy="26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xnSp macro="">
        <xdr:nvCxnSpPr>
          <xdr:cNvPr id="43" name="Straight Connector 42">
            <a:extLst>
              <a:ext uri="{FF2B5EF4-FFF2-40B4-BE49-F238E27FC236}">
                <a16:creationId xmlns:a16="http://schemas.microsoft.com/office/drawing/2014/main" id="{00000000-0008-0000-0100-00002B000000}"/>
              </a:ext>
            </a:extLst>
          </xdr:cNvPr>
          <xdr:cNvCxnSpPr/>
        </xdr:nvCxnSpPr>
        <xdr:spPr bwMode="auto">
          <a:xfrm>
            <a:off x="1644956" y="2998220"/>
            <a:ext cx="0" cy="3773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45" name="Group 44">
          <a:extLst>
            <a:ext uri="{FF2B5EF4-FFF2-40B4-BE49-F238E27FC236}">
              <a16:creationId xmlns:a16="http://schemas.microsoft.com/office/drawing/2014/main" id="{00000000-0008-0000-0100-00002D000000}"/>
            </a:ext>
          </a:extLst>
        </xdr:cNvPr>
        <xdr:cNvGrpSpPr/>
      </xdr:nvGrpSpPr>
      <xdr:grpSpPr>
        <a:xfrm>
          <a:off x="40822" y="1138997"/>
          <a:ext cx="2491147" cy="575063"/>
          <a:chOff x="40822" y="1267641"/>
          <a:chExt cx="2570933" cy="630195"/>
        </a:xfrm>
      </xdr:grpSpPr>
      <xdr:pic>
        <xdr:nvPicPr>
          <xdr:cNvPr id="46" name="Picture 45">
            <a:hlinkClick xmlns:r="http://schemas.openxmlformats.org/officeDocument/2006/relationships" r:id="rId3"/>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 name="Picture 46" descr="PayPal - The safer, easier way to pay online!">
            <a:hlinkClick xmlns:r="http://schemas.openxmlformats.org/officeDocument/2006/relationships" r:id="rId5"/>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8" name="TextBox 47">
          <a:hlinkClick xmlns:r="http://schemas.openxmlformats.org/officeDocument/2006/relationships" r:id="rId7"/>
          <a:extLst>
            <a:ext uri="{FF2B5EF4-FFF2-40B4-BE49-F238E27FC236}">
              <a16:creationId xmlns:a16="http://schemas.microsoft.com/office/drawing/2014/main" id="{9D6CC7C5-0A75-4CAE-B0C1-2B00D0F8CEC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E_XLV.xla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Excel_Express_Free.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5" t="s">
        <v>18</v>
      </c>
      <c r="C16" s="105"/>
      <c r="D16" s="105"/>
      <c r="E16" s="105"/>
      <c r="F16" s="105"/>
      <c r="G16" s="105"/>
      <c r="H16" s="105"/>
      <c r="I16" s="105"/>
      <c r="J16" s="105"/>
      <c r="M16" s="26"/>
      <c r="N16" s="26"/>
      <c r="O16" s="26"/>
      <c r="P16" s="26"/>
      <c r="Q16" s="26"/>
      <c r="R16" s="27"/>
      <c r="S16" s="27"/>
      <c r="T16" s="23"/>
      <c r="U16" s="23"/>
      <c r="V16" s="23"/>
      <c r="W16" s="23"/>
      <c r="X16" s="23"/>
      <c r="Y16" s="23"/>
    </row>
    <row r="17" spans="1:25" s="5" customFormat="1" ht="12.75" x14ac:dyDescent="0.2">
      <c r="B17" s="105"/>
      <c r="C17" s="105"/>
      <c r="D17" s="105"/>
      <c r="E17" s="105"/>
      <c r="F17" s="105"/>
      <c r="G17" s="105"/>
      <c r="H17" s="105"/>
      <c r="I17" s="105"/>
      <c r="J17" s="105"/>
      <c r="M17" s="26"/>
      <c r="N17" s="26"/>
      <c r="O17" s="26"/>
      <c r="P17" s="26"/>
      <c r="Q17" s="26"/>
      <c r="R17" s="27"/>
      <c r="S17" s="27"/>
      <c r="T17" s="23"/>
      <c r="U17" s="23"/>
      <c r="V17" s="23"/>
      <c r="W17" s="23"/>
      <c r="X17" s="23"/>
      <c r="Y17" s="23"/>
    </row>
    <row r="18" spans="1:25" s="5" customFormat="1" ht="12.75" x14ac:dyDescent="0.2">
      <c r="B18" s="105"/>
      <c r="C18" s="105"/>
      <c r="D18" s="105"/>
      <c r="E18" s="105"/>
      <c r="F18" s="105"/>
      <c r="G18" s="105"/>
      <c r="H18" s="105"/>
      <c r="I18" s="105"/>
      <c r="J18" s="105"/>
      <c r="M18" s="26"/>
      <c r="N18" s="26"/>
      <c r="O18" s="26"/>
      <c r="P18" s="26"/>
      <c r="Q18" s="26"/>
      <c r="R18" s="27"/>
      <c r="S18" s="27"/>
      <c r="T18" s="23"/>
      <c r="U18" s="23"/>
      <c r="V18" s="23"/>
      <c r="W18" s="23"/>
      <c r="X18" s="23"/>
      <c r="Y18" s="23"/>
    </row>
    <row r="19" spans="1:25" s="5" customFormat="1" ht="12.75" x14ac:dyDescent="0.2">
      <c r="B19" s="105"/>
      <c r="C19" s="105"/>
      <c r="D19" s="105"/>
      <c r="E19" s="105"/>
      <c r="F19" s="105"/>
      <c r="G19" s="105"/>
      <c r="H19" s="105"/>
      <c r="I19" s="105"/>
      <c r="J19" s="105"/>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5" t="s">
        <v>19</v>
      </c>
      <c r="C22" s="105"/>
      <c r="D22" s="105"/>
      <c r="E22" s="105"/>
      <c r="F22" s="105"/>
      <c r="G22" s="105"/>
      <c r="H22" s="105"/>
      <c r="I22" s="105"/>
      <c r="J22" s="105"/>
      <c r="K22" s="19"/>
      <c r="M22" s="26"/>
      <c r="N22" s="26"/>
      <c r="O22" s="26"/>
      <c r="P22" s="26"/>
      <c r="Q22" s="26"/>
      <c r="R22" s="27"/>
      <c r="S22" s="27"/>
      <c r="T22" s="23"/>
      <c r="U22" s="23"/>
      <c r="V22" s="23"/>
      <c r="W22" s="23"/>
      <c r="X22" s="23"/>
      <c r="Y22" s="23"/>
    </row>
    <row r="23" spans="1:25" s="5" customFormat="1" ht="12.75" x14ac:dyDescent="0.2">
      <c r="A23" s="19"/>
      <c r="B23" s="105"/>
      <c r="C23" s="105"/>
      <c r="D23" s="105"/>
      <c r="E23" s="105"/>
      <c r="F23" s="105"/>
      <c r="G23" s="105"/>
      <c r="H23" s="105"/>
      <c r="I23" s="105"/>
      <c r="J23" s="105"/>
      <c r="K23" s="19"/>
      <c r="M23" s="26"/>
      <c r="N23" s="26"/>
      <c r="O23" s="26"/>
      <c r="P23" s="26"/>
      <c r="Q23" s="26"/>
      <c r="R23" s="27"/>
      <c r="S23" s="30"/>
      <c r="T23" s="23"/>
      <c r="U23" s="23"/>
      <c r="V23" s="23"/>
      <c r="W23" s="23"/>
      <c r="X23" s="23"/>
      <c r="Y23" s="23"/>
    </row>
    <row r="24" spans="1:25" s="5" customFormat="1" ht="12.75" x14ac:dyDescent="0.2">
      <c r="A24" s="19"/>
      <c r="B24" s="105"/>
      <c r="C24" s="105"/>
      <c r="D24" s="105"/>
      <c r="E24" s="105"/>
      <c r="F24" s="105"/>
      <c r="G24" s="105"/>
      <c r="H24" s="105"/>
      <c r="I24" s="105"/>
      <c r="J24" s="105"/>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5" t="s">
        <v>21</v>
      </c>
      <c r="C26" s="105"/>
      <c r="D26" s="105"/>
      <c r="E26" s="105"/>
      <c r="F26" s="105"/>
      <c r="G26" s="105"/>
      <c r="H26" s="105"/>
      <c r="I26" s="105"/>
      <c r="J26" s="105"/>
      <c r="K26" s="19"/>
      <c r="M26" s="26"/>
      <c r="N26" s="26"/>
      <c r="O26" s="26"/>
      <c r="P26" s="26"/>
      <c r="Q26" s="26"/>
      <c r="R26" s="27"/>
      <c r="S26" s="27"/>
      <c r="T26" s="23"/>
      <c r="U26" s="23"/>
      <c r="V26" s="23"/>
      <c r="W26" s="23"/>
      <c r="X26" s="23"/>
      <c r="Y26" s="23"/>
    </row>
    <row r="27" spans="1:25" s="5" customFormat="1" ht="12.75" x14ac:dyDescent="0.2">
      <c r="A27" s="19"/>
      <c r="B27" s="105"/>
      <c r="C27" s="105"/>
      <c r="D27" s="105"/>
      <c r="E27" s="105"/>
      <c r="F27" s="105"/>
      <c r="G27" s="105"/>
      <c r="H27" s="105"/>
      <c r="I27" s="105"/>
      <c r="J27" s="105"/>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5" t="s">
        <v>22</v>
      </c>
      <c r="C29" s="105"/>
      <c r="D29" s="105"/>
      <c r="E29" s="105"/>
      <c r="F29" s="105"/>
      <c r="G29" s="105"/>
      <c r="H29" s="105"/>
      <c r="I29" s="105"/>
      <c r="J29" s="105"/>
      <c r="K29" s="19"/>
      <c r="M29" s="26"/>
      <c r="N29" s="26"/>
      <c r="O29" s="26"/>
      <c r="P29" s="26"/>
      <c r="Q29" s="26"/>
      <c r="R29" s="27"/>
      <c r="S29" s="27"/>
      <c r="T29" s="23"/>
      <c r="U29" s="23"/>
      <c r="V29" s="23"/>
      <c r="W29" s="23"/>
      <c r="X29" s="23"/>
      <c r="Y29" s="23"/>
    </row>
    <row r="30" spans="1:25" s="5" customFormat="1" ht="12.75" customHeight="1" x14ac:dyDescent="0.2">
      <c r="A30" s="19"/>
      <c r="B30" s="105"/>
      <c r="C30" s="105"/>
      <c r="D30" s="105"/>
      <c r="E30" s="105"/>
      <c r="F30" s="105"/>
      <c r="G30" s="105"/>
      <c r="H30" s="105"/>
      <c r="I30" s="105"/>
      <c r="J30" s="105"/>
      <c r="K30" s="19"/>
      <c r="M30" s="26"/>
      <c r="N30" s="26"/>
      <c r="O30" s="26"/>
      <c r="P30" s="26"/>
      <c r="Q30" s="26"/>
      <c r="R30" s="27"/>
      <c r="S30" s="27"/>
      <c r="T30" s="23"/>
      <c r="U30" s="23"/>
      <c r="V30" s="23"/>
      <c r="W30" s="23"/>
      <c r="X30" s="23"/>
      <c r="Y30" s="23"/>
    </row>
    <row r="31" spans="1:25" s="5" customFormat="1" ht="12.75" customHeight="1" x14ac:dyDescent="0.2">
      <c r="A31" s="19"/>
      <c r="B31" s="105"/>
      <c r="C31" s="105"/>
      <c r="D31" s="105"/>
      <c r="E31" s="105"/>
      <c r="F31" s="105"/>
      <c r="G31" s="105"/>
      <c r="H31" s="105"/>
      <c r="I31" s="105"/>
      <c r="J31" s="105"/>
      <c r="K31" s="19"/>
      <c r="M31" s="26"/>
      <c r="N31" s="26"/>
      <c r="O31" s="26"/>
      <c r="P31" s="26"/>
      <c r="Q31" s="26"/>
      <c r="R31" s="27"/>
      <c r="S31" s="27"/>
      <c r="T31" s="23"/>
      <c r="U31" s="23"/>
      <c r="V31" s="23"/>
      <c r="W31" s="23"/>
      <c r="X31" s="23"/>
      <c r="Y31" s="23"/>
    </row>
    <row r="32" spans="1:25" s="5" customFormat="1" ht="12.75" customHeight="1" x14ac:dyDescent="0.2">
      <c r="A32" s="19"/>
      <c r="B32" s="105"/>
      <c r="C32" s="105"/>
      <c r="D32" s="105"/>
      <c r="E32" s="105"/>
      <c r="F32" s="105"/>
      <c r="G32" s="105"/>
      <c r="H32" s="105"/>
      <c r="I32" s="105"/>
      <c r="J32" s="105"/>
      <c r="K32" s="19"/>
      <c r="M32" s="26"/>
      <c r="N32" s="26"/>
      <c r="O32" s="26"/>
      <c r="P32" s="26"/>
      <c r="Q32" s="26"/>
      <c r="R32" s="27"/>
      <c r="S32" s="27"/>
      <c r="T32" s="23"/>
      <c r="U32" s="23"/>
      <c r="V32" s="23"/>
      <c r="W32" s="23"/>
      <c r="X32" s="23"/>
      <c r="Y32" s="23"/>
    </row>
    <row r="33" spans="1:25" s="5" customFormat="1" ht="12.75" customHeight="1" x14ac:dyDescent="0.2">
      <c r="A33" s="19"/>
      <c r="B33" s="105"/>
      <c r="C33" s="105"/>
      <c r="D33" s="105"/>
      <c r="E33" s="105"/>
      <c r="F33" s="105"/>
      <c r="G33" s="105"/>
      <c r="H33" s="105"/>
      <c r="I33" s="105"/>
      <c r="J33" s="105"/>
      <c r="K33" s="19"/>
      <c r="M33" s="26"/>
      <c r="N33" s="26"/>
      <c r="O33" s="26"/>
      <c r="P33" s="26"/>
      <c r="Q33" s="26"/>
      <c r="R33" s="27"/>
      <c r="S33" s="30"/>
      <c r="T33" s="23"/>
      <c r="U33" s="23"/>
      <c r="V33" s="23"/>
      <c r="W33" s="23"/>
      <c r="X33" s="23"/>
      <c r="Y33" s="23"/>
    </row>
    <row r="34" spans="1:25" s="5" customFormat="1" ht="12.75" x14ac:dyDescent="0.2">
      <c r="A34" s="19"/>
      <c r="B34" s="32"/>
      <c r="C34" s="32"/>
      <c r="D34" s="107" t="s">
        <v>14</v>
      </c>
      <c r="E34" s="107"/>
      <c r="F34" s="107"/>
      <c r="G34" s="107"/>
      <c r="H34" s="107"/>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5" t="s">
        <v>23</v>
      </c>
      <c r="C38" s="105"/>
      <c r="D38" s="105"/>
      <c r="E38" s="105"/>
      <c r="F38" s="105"/>
      <c r="G38" s="105"/>
      <c r="H38" s="105"/>
      <c r="I38" s="105"/>
      <c r="J38" s="105"/>
      <c r="K38" s="19"/>
      <c r="M38" s="26"/>
      <c r="N38" s="26"/>
      <c r="O38" s="26"/>
      <c r="P38" s="26"/>
      <c r="Q38" s="26"/>
      <c r="R38" s="27"/>
      <c r="S38" s="27"/>
      <c r="T38" s="23"/>
      <c r="U38" s="23"/>
      <c r="V38" s="23"/>
      <c r="W38" s="23"/>
      <c r="X38" s="23"/>
      <c r="Y38" s="23"/>
    </row>
    <row r="39" spans="1:25" s="5" customFormat="1" ht="12.75" x14ac:dyDescent="0.2">
      <c r="A39" s="19"/>
      <c r="B39" s="105"/>
      <c r="C39" s="105"/>
      <c r="D39" s="105"/>
      <c r="E39" s="105"/>
      <c r="F39" s="105"/>
      <c r="G39" s="105"/>
      <c r="H39" s="105"/>
      <c r="I39" s="105"/>
      <c r="J39" s="105"/>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5" t="s">
        <v>24</v>
      </c>
      <c r="C41" s="105"/>
      <c r="D41" s="105"/>
      <c r="E41" s="105"/>
      <c r="F41" s="105"/>
      <c r="G41" s="105"/>
      <c r="H41" s="105"/>
      <c r="I41" s="105"/>
      <c r="J41" s="105"/>
      <c r="K41" s="19"/>
      <c r="M41" s="26"/>
      <c r="N41" s="26"/>
      <c r="O41" s="26"/>
      <c r="P41" s="26"/>
      <c r="Q41" s="26"/>
      <c r="R41" s="27"/>
      <c r="S41" s="27"/>
      <c r="T41" s="23"/>
      <c r="U41" s="23"/>
      <c r="V41" s="23"/>
      <c r="W41" s="23"/>
      <c r="X41" s="23"/>
      <c r="Y41" s="23"/>
    </row>
    <row r="42" spans="1:25" s="5" customFormat="1" ht="12.75" x14ac:dyDescent="0.2">
      <c r="A42" s="19"/>
      <c r="B42" s="105"/>
      <c r="C42" s="105"/>
      <c r="D42" s="105"/>
      <c r="E42" s="105"/>
      <c r="F42" s="105"/>
      <c r="G42" s="105"/>
      <c r="H42" s="105"/>
      <c r="I42" s="105"/>
      <c r="J42" s="105"/>
      <c r="K42" s="19"/>
      <c r="M42" s="26"/>
      <c r="N42" s="26"/>
      <c r="O42" s="26"/>
      <c r="P42" s="26"/>
      <c r="Q42" s="26"/>
      <c r="R42" s="27"/>
      <c r="S42" s="27"/>
      <c r="T42" s="23"/>
      <c r="U42" s="23"/>
      <c r="V42" s="23"/>
      <c r="W42" s="23"/>
      <c r="X42" s="23"/>
      <c r="Y42" s="23"/>
    </row>
    <row r="43" spans="1:25" s="5" customFormat="1" ht="12.75" x14ac:dyDescent="0.2">
      <c r="A43" s="19"/>
      <c r="B43" s="105"/>
      <c r="C43" s="105"/>
      <c r="D43" s="105"/>
      <c r="E43" s="105"/>
      <c r="F43" s="105"/>
      <c r="G43" s="105"/>
      <c r="H43" s="105"/>
      <c r="I43" s="105"/>
      <c r="J43" s="105"/>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5" t="s">
        <v>17</v>
      </c>
      <c r="C45" s="105"/>
      <c r="D45" s="105"/>
      <c r="E45" s="105"/>
      <c r="F45" s="105"/>
      <c r="G45" s="105"/>
      <c r="H45" s="105"/>
      <c r="I45" s="105"/>
      <c r="J45" s="105"/>
      <c r="K45" s="19"/>
      <c r="M45" s="26"/>
      <c r="N45" s="26"/>
      <c r="O45" s="26"/>
      <c r="P45" s="26"/>
      <c r="Q45" s="26"/>
      <c r="R45" s="27"/>
      <c r="S45" s="27"/>
      <c r="T45" s="23"/>
      <c r="U45" s="23"/>
      <c r="V45" s="23"/>
      <c r="W45" s="23"/>
      <c r="X45" s="23"/>
      <c r="Y45" s="23"/>
    </row>
    <row r="46" spans="1:25" s="5" customFormat="1" ht="12.75" x14ac:dyDescent="0.2">
      <c r="A46" s="19"/>
      <c r="B46" s="105"/>
      <c r="C46" s="105"/>
      <c r="D46" s="105"/>
      <c r="E46" s="105"/>
      <c r="F46" s="105"/>
      <c r="G46" s="105"/>
      <c r="H46" s="105"/>
      <c r="I46" s="105"/>
      <c r="J46" s="105"/>
      <c r="K46" s="19"/>
      <c r="M46" s="26"/>
      <c r="N46" s="26"/>
      <c r="O46" s="26"/>
      <c r="P46" s="26"/>
      <c r="Q46" s="26"/>
      <c r="R46" s="27"/>
      <c r="S46" s="27"/>
      <c r="T46" s="23"/>
      <c r="U46" s="23"/>
      <c r="V46" s="23"/>
      <c r="W46" s="23"/>
      <c r="X46" s="23"/>
      <c r="Y46" s="23"/>
    </row>
    <row r="47" spans="1:25" s="5" customFormat="1" ht="12.75" x14ac:dyDescent="0.2">
      <c r="A47" s="19"/>
      <c r="B47" s="105"/>
      <c r="C47" s="105"/>
      <c r="D47" s="105"/>
      <c r="E47" s="105"/>
      <c r="F47" s="105"/>
      <c r="G47" s="105"/>
      <c r="H47" s="105"/>
      <c r="I47" s="105"/>
      <c r="J47" s="105"/>
      <c r="K47" s="19"/>
      <c r="M47" s="26"/>
      <c r="N47" s="26"/>
      <c r="O47" s="26"/>
      <c r="P47" s="26"/>
      <c r="Q47" s="26"/>
      <c r="R47" s="27"/>
      <c r="S47" s="27"/>
      <c r="T47" s="23"/>
      <c r="U47" s="23"/>
      <c r="V47" s="23"/>
      <c r="W47" s="23"/>
      <c r="X47" s="23"/>
      <c r="Y47" s="23"/>
    </row>
    <row r="48" spans="1:25" s="5" customFormat="1" ht="12.75" customHeight="1" x14ac:dyDescent="0.2">
      <c r="A48" s="19"/>
      <c r="B48" s="105"/>
      <c r="C48" s="105"/>
      <c r="D48" s="105"/>
      <c r="E48" s="105"/>
      <c r="F48" s="105"/>
      <c r="G48" s="105"/>
      <c r="H48" s="105"/>
      <c r="I48" s="105"/>
      <c r="J48" s="105"/>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6" t="s">
        <v>28</v>
      </c>
      <c r="C54" s="106"/>
      <c r="D54" s="106"/>
      <c r="E54" s="106"/>
      <c r="F54" s="106"/>
      <c r="G54" s="106"/>
      <c r="H54" s="106"/>
      <c r="I54" s="106"/>
      <c r="J54" s="106"/>
      <c r="K54" s="19"/>
      <c r="M54" s="26"/>
      <c r="N54" s="26"/>
      <c r="O54" s="26"/>
      <c r="P54" s="26"/>
      <c r="Q54" s="26"/>
      <c r="R54" s="27"/>
      <c r="S54" s="27"/>
      <c r="T54" s="23"/>
      <c r="U54" s="23"/>
      <c r="V54" s="23"/>
      <c r="W54" s="23"/>
      <c r="X54" s="23"/>
      <c r="Y54" s="23"/>
    </row>
    <row r="55" spans="1:25" s="5" customFormat="1" ht="12.75" x14ac:dyDescent="0.2">
      <c r="A55" s="19"/>
      <c r="B55" s="106"/>
      <c r="C55" s="106"/>
      <c r="D55" s="106"/>
      <c r="E55" s="106"/>
      <c r="F55" s="106"/>
      <c r="G55" s="106"/>
      <c r="H55" s="106"/>
      <c r="I55" s="106"/>
      <c r="J55" s="106"/>
      <c r="K55" s="19"/>
      <c r="M55" s="26"/>
      <c r="N55" s="26"/>
      <c r="O55" s="26"/>
      <c r="P55" s="26"/>
      <c r="Q55" s="26"/>
      <c r="R55" s="27"/>
      <c r="S55" s="27"/>
      <c r="T55" s="23"/>
      <c r="U55" s="23"/>
      <c r="V55" s="23"/>
      <c r="W55" s="23"/>
      <c r="X55" s="23"/>
      <c r="Y55" s="23"/>
    </row>
    <row r="56" spans="1:25" s="5" customFormat="1" ht="12.75" x14ac:dyDescent="0.2">
      <c r="A56" s="19"/>
      <c r="B56" s="106"/>
      <c r="C56" s="106"/>
      <c r="D56" s="106"/>
      <c r="E56" s="106"/>
      <c r="F56" s="106"/>
      <c r="G56" s="106"/>
      <c r="H56" s="106"/>
      <c r="I56" s="106"/>
      <c r="J56" s="106"/>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1"/>
  <sheetViews>
    <sheetView tabSelected="1" view="pageBreakPreview" zoomScale="85" zoomScaleNormal="100" zoomScaleSheetLayoutView="85" workbookViewId="0">
      <selection activeCell="I32" sqref="I32"/>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5" width="10" style="33" bestFit="1" customWidth="1"/>
    <col min="26" max="26" width="11" style="33" bestFit="1" customWidth="1"/>
    <col min="27" max="16384" width="9.140625" style="33"/>
  </cols>
  <sheetData>
    <row r="1" spans="1:29" s="5" customFormat="1" ht="12.75" x14ac:dyDescent="0.2">
      <c r="A1" s="1"/>
      <c r="B1" s="2" t="s">
        <v>1</v>
      </c>
      <c r="C1" s="3" t="s">
        <v>0</v>
      </c>
      <c r="D1" s="1"/>
      <c r="E1" s="1"/>
      <c r="F1" s="2" t="s">
        <v>8</v>
      </c>
      <c r="G1" s="4">
        <f>X1</f>
        <v>1</v>
      </c>
      <c r="H1" s="1"/>
      <c r="I1" s="1"/>
      <c r="J1" s="1"/>
      <c r="K1" s="1"/>
      <c r="M1" s="93" t="s">
        <v>103</v>
      </c>
      <c r="N1" s="93" t="s">
        <v>96</v>
      </c>
      <c r="O1" s="93" t="s">
        <v>102</v>
      </c>
      <c r="P1" s="93" t="s">
        <v>102</v>
      </c>
      <c r="Q1" s="93" t="s">
        <v>102</v>
      </c>
      <c r="R1" s="93" t="s">
        <v>101</v>
      </c>
      <c r="S1" s="92" t="s">
        <v>100</v>
      </c>
      <c r="T1" s="91" t="s">
        <v>99</v>
      </c>
      <c r="W1" s="6" t="s">
        <v>98</v>
      </c>
      <c r="X1" s="7">
        <f>SUM(M:M)</f>
        <v>1</v>
      </c>
    </row>
    <row r="2" spans="1:29" s="5" customFormat="1" ht="12.75" x14ac:dyDescent="0.2">
      <c r="A2" s="1"/>
      <c r="B2" s="2" t="s">
        <v>2</v>
      </c>
      <c r="C2" s="3" t="s">
        <v>7</v>
      </c>
      <c r="D2" s="1"/>
      <c r="E2" s="1"/>
      <c r="F2" s="2" t="s">
        <v>5</v>
      </c>
      <c r="G2" s="3" t="s">
        <v>97</v>
      </c>
      <c r="H2" s="1"/>
      <c r="I2" s="1"/>
      <c r="J2" s="1"/>
      <c r="K2" s="1"/>
      <c r="M2" s="81" t="s">
        <v>95</v>
      </c>
      <c r="N2" s="81" t="s">
        <v>95</v>
      </c>
      <c r="O2" s="81" t="s">
        <v>96</v>
      </c>
      <c r="P2" s="81" t="s">
        <v>96</v>
      </c>
      <c r="Q2" s="81" t="s">
        <v>96</v>
      </c>
      <c r="R2" s="81" t="s">
        <v>95</v>
      </c>
      <c r="S2" s="90" t="s">
        <v>95</v>
      </c>
      <c r="T2" s="86"/>
      <c r="W2" s="6" t="s">
        <v>94</v>
      </c>
      <c r="X2" s="7">
        <f>SUM(N:N)</f>
        <v>0</v>
      </c>
    </row>
    <row r="3" spans="1:29" s="5" customFormat="1" ht="12.75" x14ac:dyDescent="0.2">
      <c r="A3" s="1"/>
      <c r="B3" s="2" t="s">
        <v>3</v>
      </c>
      <c r="C3" s="8" t="s">
        <v>93</v>
      </c>
      <c r="D3" s="1"/>
      <c r="E3" s="1"/>
      <c r="F3" s="2" t="s">
        <v>4</v>
      </c>
      <c r="G3" s="3" t="s">
        <v>104</v>
      </c>
      <c r="H3" s="1"/>
      <c r="I3" s="1"/>
      <c r="J3" s="1"/>
      <c r="K3" s="1"/>
      <c r="M3" s="81"/>
      <c r="N3" s="81"/>
      <c r="O3" s="81"/>
      <c r="P3" s="81"/>
      <c r="Q3" s="81"/>
      <c r="R3" s="81"/>
      <c r="S3" s="90"/>
      <c r="T3" s="86"/>
      <c r="W3" s="6" t="s">
        <v>90</v>
      </c>
      <c r="X3" s="7">
        <f>SUM(O:O)</f>
        <v>0</v>
      </c>
    </row>
    <row r="4" spans="1:29" s="5" customFormat="1" ht="12.75" x14ac:dyDescent="0.2">
      <c r="A4" s="1"/>
      <c r="B4" s="2" t="s">
        <v>9</v>
      </c>
      <c r="C4" s="4"/>
      <c r="D4" s="1"/>
      <c r="E4" s="1"/>
      <c r="F4" s="2" t="s">
        <v>10</v>
      </c>
      <c r="G4" s="3" t="s">
        <v>92</v>
      </c>
      <c r="H4" s="1"/>
      <c r="I4" s="1"/>
      <c r="J4" s="1"/>
      <c r="K4" s="1"/>
      <c r="M4" s="81"/>
      <c r="N4" s="81"/>
      <c r="O4" s="81"/>
      <c r="P4" s="81"/>
      <c r="Q4" s="89"/>
      <c r="R4" s="88"/>
      <c r="S4" s="87"/>
      <c r="T4" s="86"/>
      <c r="W4" s="6" t="s">
        <v>90</v>
      </c>
      <c r="X4" s="7">
        <f>SUM(P:P)</f>
        <v>0</v>
      </c>
    </row>
    <row r="5" spans="1:29" s="5" customFormat="1" ht="12.75" x14ac:dyDescent="0.2">
      <c r="A5" s="1"/>
      <c r="B5" s="2" t="s">
        <v>11</v>
      </c>
      <c r="C5" s="4" t="s">
        <v>91</v>
      </c>
      <c r="D5" s="1"/>
      <c r="E5" s="2"/>
      <c r="F5" s="1"/>
      <c r="G5" s="1"/>
      <c r="H5" s="1"/>
      <c r="I5" s="1"/>
      <c r="J5" s="1"/>
      <c r="K5" s="1"/>
      <c r="M5" s="81"/>
      <c r="N5" s="81"/>
      <c r="O5" s="81"/>
      <c r="P5" s="81"/>
      <c r="Q5" s="89"/>
      <c r="R5" s="88"/>
      <c r="S5" s="87"/>
      <c r="T5" s="86"/>
      <c r="W5" s="6" t="s">
        <v>90</v>
      </c>
      <c r="X5" s="7">
        <f>SUM(Q:Q)</f>
        <v>0</v>
      </c>
    </row>
    <row r="6" spans="1:29" s="5" customFormat="1" ht="12.75" x14ac:dyDescent="0.2">
      <c r="A6" s="1"/>
      <c r="B6" s="1" t="s">
        <v>6</v>
      </c>
      <c r="C6" s="9"/>
      <c r="D6" s="1"/>
      <c r="E6" s="1"/>
      <c r="F6" s="1"/>
      <c r="G6" s="1"/>
      <c r="H6" s="1"/>
      <c r="I6" s="1"/>
      <c r="J6" s="1"/>
      <c r="K6" s="1"/>
      <c r="M6" s="81"/>
      <c r="N6" s="81"/>
      <c r="O6" s="81"/>
      <c r="P6" s="81"/>
      <c r="Q6" s="89"/>
      <c r="R6" s="88"/>
      <c r="S6" s="87"/>
      <c r="T6" s="86"/>
      <c r="W6" s="6" t="s">
        <v>89</v>
      </c>
      <c r="X6" s="7">
        <f>SUM(R:R)</f>
        <v>0</v>
      </c>
      <c r="Y6" s="61"/>
      <c r="Z6" s="37"/>
      <c r="AA6" s="61"/>
      <c r="AB6" s="61"/>
      <c r="AC6" s="75"/>
    </row>
    <row r="7" spans="1:29" s="5" customFormat="1" ht="12.75" x14ac:dyDescent="0.2">
      <c r="A7" s="1"/>
      <c r="B7" s="1"/>
      <c r="C7" s="1"/>
      <c r="D7" s="1"/>
      <c r="E7" s="1"/>
      <c r="F7" s="1"/>
      <c r="G7" s="1"/>
      <c r="H7" s="1"/>
      <c r="I7" s="1"/>
      <c r="J7" s="1"/>
      <c r="K7" s="1"/>
      <c r="M7" s="81"/>
      <c r="N7" s="81"/>
      <c r="O7" s="81"/>
      <c r="P7" s="81"/>
      <c r="Q7" s="89"/>
      <c r="R7" s="88"/>
      <c r="S7" s="87"/>
      <c r="T7" s="86"/>
      <c r="W7" s="6" t="s">
        <v>88</v>
      </c>
      <c r="X7" s="7">
        <f>SUM(S:S)</f>
        <v>0</v>
      </c>
      <c r="Y7" s="75"/>
      <c r="Z7" s="63"/>
      <c r="AA7" s="85"/>
      <c r="AB7" s="84"/>
      <c r="AC7" s="61"/>
    </row>
    <row r="8" spans="1:29" s="5" customFormat="1" ht="12.75" x14ac:dyDescent="0.2">
      <c r="A8" s="16"/>
      <c r="E8" s="6" t="s">
        <v>1</v>
      </c>
      <c r="F8" s="7" t="str">
        <f>$C$1</f>
        <v>R. Abbott</v>
      </c>
      <c r="H8" s="10"/>
      <c r="I8" s="6" t="s">
        <v>87</v>
      </c>
      <c r="J8" s="11" t="str">
        <f>$G$2</f>
        <v>AA-SM-026-008</v>
      </c>
      <c r="K8" s="12"/>
      <c r="L8" s="13"/>
      <c r="M8" s="81"/>
      <c r="N8" s="81"/>
      <c r="O8" s="81"/>
      <c r="P8" s="81"/>
      <c r="Q8" s="81"/>
      <c r="R8" s="81"/>
      <c r="S8" s="81"/>
      <c r="T8" s="81"/>
      <c r="Y8" s="61"/>
      <c r="Z8" s="73"/>
      <c r="AA8" s="37"/>
      <c r="AB8" s="83"/>
      <c r="AC8" s="61"/>
    </row>
    <row r="9" spans="1:29" s="5" customFormat="1" ht="12.75" x14ac:dyDescent="0.2">
      <c r="E9" s="6" t="s">
        <v>2</v>
      </c>
      <c r="F9" s="10" t="str">
        <f>$C$2</f>
        <v xml:space="preserve"> </v>
      </c>
      <c r="H9" s="10"/>
      <c r="I9" s="6" t="s">
        <v>86</v>
      </c>
      <c r="J9" s="12" t="str">
        <f>$G$3</f>
        <v>A</v>
      </c>
      <c r="K9" s="12"/>
      <c r="L9" s="13"/>
      <c r="M9" s="81">
        <v>1</v>
      </c>
      <c r="N9" s="81"/>
      <c r="O9" s="81"/>
      <c r="P9" s="81"/>
      <c r="Q9" s="81"/>
      <c r="R9" s="81"/>
      <c r="S9" s="81"/>
      <c r="T9" s="81"/>
      <c r="Y9" s="61"/>
      <c r="Z9" s="82"/>
      <c r="AA9" s="61"/>
      <c r="AB9" s="61"/>
      <c r="AC9" s="61"/>
    </row>
    <row r="10" spans="1:29" s="5" customFormat="1" ht="12.75" x14ac:dyDescent="0.2">
      <c r="E10" s="6" t="s">
        <v>3</v>
      </c>
      <c r="F10" s="10" t="str">
        <f>$C$3</f>
        <v>18/09/2016</v>
      </c>
      <c r="H10" s="10"/>
      <c r="I10" s="6" t="s">
        <v>85</v>
      </c>
      <c r="J10" s="7" t="str">
        <f>L10&amp;" of "&amp;$G$1</f>
        <v>1 of 1</v>
      </c>
      <c r="K10" s="10"/>
      <c r="L10" s="13">
        <f>SUM($M$1:M9)</f>
        <v>1</v>
      </c>
      <c r="M10" s="81"/>
      <c r="N10" s="81"/>
      <c r="O10" s="81"/>
      <c r="P10" s="81"/>
      <c r="Q10" s="81"/>
      <c r="R10" s="81"/>
      <c r="S10" s="81"/>
      <c r="T10" s="81"/>
      <c r="Y10" s="61"/>
      <c r="Z10" s="61"/>
      <c r="AA10" s="61"/>
      <c r="AB10" s="61"/>
      <c r="AC10" s="61"/>
    </row>
    <row r="11" spans="1:29" s="5" customFormat="1" ht="14.25" x14ac:dyDescent="0.25">
      <c r="E11" s="6" t="s">
        <v>84</v>
      </c>
      <c r="F11" s="10" t="str">
        <f>$C$5</f>
        <v>STANDARD SPREADSHEET METHOD</v>
      </c>
      <c r="I11" s="14"/>
      <c r="J11" s="7"/>
      <c r="M11" s="81"/>
      <c r="N11" s="81"/>
      <c r="O11" s="81"/>
      <c r="P11" s="81"/>
      <c r="Q11" s="81"/>
      <c r="R11" s="81"/>
      <c r="S11" s="81"/>
      <c r="T11" s="81"/>
      <c r="W11" s="63" t="s">
        <v>83</v>
      </c>
      <c r="X11" s="61">
        <v>0</v>
      </c>
      <c r="Y11" s="61" t="s">
        <v>39</v>
      </c>
      <c r="Z11" s="61"/>
      <c r="AA11" s="61"/>
      <c r="AB11" s="61"/>
      <c r="AC11" s="61"/>
    </row>
    <row r="12" spans="1:29" s="37" customFormat="1" x14ac:dyDescent="0.25">
      <c r="A12" s="39"/>
      <c r="B12" s="15" t="str">
        <f>$G$4</f>
        <v>SIMPLE BEAMS - CANTILEVERS - Triangular Distributed Load over Part Span, Peak at Free End</v>
      </c>
      <c r="C12" s="39"/>
      <c r="D12" s="39"/>
      <c r="E12" s="39"/>
      <c r="F12" s="5"/>
      <c r="G12" s="5"/>
      <c r="H12" s="5"/>
      <c r="I12" s="14"/>
      <c r="J12" s="7"/>
      <c r="K12" s="5"/>
      <c r="L12" s="5"/>
      <c r="M12" s="81"/>
      <c r="N12" s="81"/>
      <c r="O12" s="80"/>
      <c r="P12" s="80"/>
      <c r="Q12" s="80"/>
      <c r="R12" s="80"/>
      <c r="S12" s="80"/>
      <c r="T12" s="80"/>
      <c r="U12" s="38"/>
      <c r="W12" s="63" t="s">
        <v>82</v>
      </c>
      <c r="X12" s="61">
        <v>0</v>
      </c>
      <c r="Y12" s="61" t="s">
        <v>42</v>
      </c>
      <c r="Z12" s="61"/>
      <c r="AA12" s="61"/>
      <c r="AB12" s="61"/>
      <c r="AC12" s="79"/>
    </row>
    <row r="13" spans="1:29" s="36" customFormat="1" ht="14.25" x14ac:dyDescent="0.25">
      <c r="A13" s="77"/>
      <c r="B13" s="108" t="s">
        <v>81</v>
      </c>
      <c r="C13" s="108"/>
      <c r="D13" s="108"/>
      <c r="E13" s="77" t="s">
        <v>80</v>
      </c>
      <c r="F13" s="78"/>
      <c r="G13" s="78"/>
      <c r="H13" s="78"/>
      <c r="I13" s="77"/>
      <c r="J13" s="77"/>
      <c r="K13" s="77"/>
      <c r="M13" s="35"/>
      <c r="N13" s="35"/>
      <c r="O13" s="35"/>
      <c r="P13" s="35"/>
      <c r="Q13" s="35"/>
      <c r="R13" s="35"/>
      <c r="S13" s="35"/>
      <c r="T13" s="35"/>
      <c r="U13" s="34"/>
      <c r="W13" s="63" t="s">
        <v>79</v>
      </c>
      <c r="X13" s="63">
        <v>0</v>
      </c>
      <c r="Y13" s="61" t="s">
        <v>32</v>
      </c>
      <c r="Z13" s="37"/>
      <c r="AA13" s="37"/>
      <c r="AB13" s="37"/>
      <c r="AC13" s="37"/>
    </row>
    <row r="14" spans="1:29" s="37" customFormat="1" ht="14.25" x14ac:dyDescent="0.25">
      <c r="A14" s="61"/>
      <c r="B14" s="76"/>
      <c r="C14" s="61"/>
      <c r="D14" s="61"/>
      <c r="E14" s="75"/>
      <c r="G14" s="61"/>
      <c r="H14" s="61"/>
      <c r="I14" s="64"/>
      <c r="J14" s="64"/>
      <c r="K14" s="64"/>
      <c r="L14" s="38"/>
      <c r="M14" s="35"/>
      <c r="N14" s="35"/>
      <c r="O14" s="35"/>
      <c r="P14" s="35"/>
      <c r="Q14" s="35"/>
      <c r="R14" s="35"/>
      <c r="S14" s="35"/>
      <c r="T14" s="35"/>
      <c r="U14" s="34"/>
      <c r="V14" s="38"/>
      <c r="W14" s="63" t="s">
        <v>78</v>
      </c>
      <c r="X14" s="61">
        <v>0</v>
      </c>
      <c r="Y14" s="61" t="s">
        <v>37</v>
      </c>
    </row>
    <row r="15" spans="1:29" s="37" customFormat="1" ht="12.75" x14ac:dyDescent="0.2">
      <c r="K15" s="64"/>
      <c r="L15" s="38"/>
      <c r="M15" s="35"/>
      <c r="N15" s="35"/>
      <c r="O15" s="35"/>
      <c r="P15" s="35"/>
      <c r="Q15" s="35"/>
      <c r="R15" s="35"/>
      <c r="S15" s="35"/>
      <c r="T15" s="35"/>
      <c r="U15" s="34"/>
      <c r="V15" s="38"/>
    </row>
    <row r="16" spans="1:29" s="37" customFormat="1" ht="12.75" x14ac:dyDescent="0.2">
      <c r="F16" s="74" t="s">
        <v>77</v>
      </c>
      <c r="G16" s="61"/>
      <c r="H16" s="61"/>
      <c r="I16" s="64"/>
      <c r="J16" s="64"/>
      <c r="K16" s="64"/>
      <c r="L16" s="38"/>
      <c r="M16" s="35"/>
      <c r="N16" s="35"/>
      <c r="O16" s="35"/>
      <c r="P16" s="35"/>
      <c r="Q16" s="35"/>
      <c r="R16" s="35"/>
      <c r="S16" s="35"/>
      <c r="T16" s="35"/>
      <c r="U16" s="34"/>
      <c r="V16" s="38"/>
      <c r="Y16" s="37" t="e">
        <f>G19-#REF!</f>
        <v>#REF!</v>
      </c>
    </row>
    <row r="17" spans="1:36" s="37" customFormat="1" ht="14.25" x14ac:dyDescent="0.25">
      <c r="F17" s="63" t="s">
        <v>76</v>
      </c>
      <c r="G17" s="71">
        <v>10000000</v>
      </c>
      <c r="H17" s="61" t="s">
        <v>75</v>
      </c>
      <c r="I17" s="64"/>
      <c r="J17" s="64"/>
      <c r="L17" s="38"/>
      <c r="M17" s="35"/>
      <c r="N17" s="35"/>
      <c r="O17" s="35"/>
      <c r="P17" s="35"/>
      <c r="Q17" s="35"/>
      <c r="R17" s="35"/>
      <c r="S17" s="35"/>
      <c r="T17" s="35"/>
      <c r="U17" s="34"/>
      <c r="V17" s="38"/>
      <c r="W17" s="73" t="s">
        <v>74</v>
      </c>
      <c r="X17" s="73" t="s">
        <v>73</v>
      </c>
      <c r="Y17" s="73" t="s">
        <v>72</v>
      </c>
      <c r="Z17" s="73" t="s">
        <v>71</v>
      </c>
      <c r="AA17" s="73" t="s">
        <v>70</v>
      </c>
      <c r="AB17" s="73" t="s">
        <v>69</v>
      </c>
      <c r="AC17" s="73" t="s">
        <v>68</v>
      </c>
      <c r="AD17" s="73" t="s">
        <v>67</v>
      </c>
    </row>
    <row r="18" spans="1:36" s="37" customFormat="1" ht="12.75" x14ac:dyDescent="0.2">
      <c r="F18" s="63" t="s">
        <v>66</v>
      </c>
      <c r="G18" s="72">
        <v>0.1</v>
      </c>
      <c r="H18" s="61" t="s">
        <v>65</v>
      </c>
      <c r="I18" s="64"/>
      <c r="J18" s="64"/>
      <c r="L18" s="38"/>
      <c r="M18" s="35"/>
      <c r="N18" s="35"/>
      <c r="O18" s="35"/>
      <c r="P18" s="35"/>
      <c r="Q18" s="35"/>
      <c r="R18" s="35"/>
      <c r="S18" s="35"/>
      <c r="T18" s="35"/>
      <c r="U18" s="34"/>
      <c r="V18" s="38"/>
      <c r="W18" s="44">
        <f>X11</f>
        <v>0</v>
      </c>
      <c r="X18" s="44">
        <f>B26</f>
        <v>150</v>
      </c>
      <c r="Y18" s="44">
        <f>B32</f>
        <v>2.8500000000000001E-3</v>
      </c>
      <c r="Z18" s="40">
        <f>X12</f>
        <v>0</v>
      </c>
      <c r="AA18" s="51">
        <f>F29</f>
        <v>-2.2239999999999999E-2</v>
      </c>
      <c r="AB18" s="40">
        <f>X13</f>
        <v>0</v>
      </c>
      <c r="AC18" s="40">
        <f>X14</f>
        <v>0</v>
      </c>
      <c r="AD18" s="40">
        <f>F33</f>
        <v>-900</v>
      </c>
    </row>
    <row r="19" spans="1:36" s="37" customFormat="1" ht="12.75" x14ac:dyDescent="0.2">
      <c r="F19" s="63" t="s">
        <v>64</v>
      </c>
      <c r="G19" s="71">
        <v>10</v>
      </c>
      <c r="H19" s="61" t="s">
        <v>63</v>
      </c>
      <c r="I19" s="64"/>
      <c r="J19" s="64"/>
      <c r="K19" s="64"/>
      <c r="L19" s="38"/>
      <c r="M19" s="35"/>
      <c r="N19" s="35"/>
      <c r="O19" s="35"/>
      <c r="P19" s="35"/>
      <c r="Q19" s="35"/>
      <c r="R19" s="35"/>
      <c r="S19" s="35"/>
      <c r="T19" s="35"/>
      <c r="U19" s="34"/>
      <c r="V19" s="38"/>
      <c r="W19" s="38"/>
      <c r="X19" s="38"/>
      <c r="Y19" s="38"/>
      <c r="Z19" s="42"/>
      <c r="AA19" s="42"/>
      <c r="AB19" s="42"/>
      <c r="AC19" s="44" t="s">
        <v>60</v>
      </c>
      <c r="AD19" s="44" t="s">
        <v>59</v>
      </c>
      <c r="AE19" s="52" t="s">
        <v>58</v>
      </c>
      <c r="AF19" s="49" t="s">
        <v>57</v>
      </c>
    </row>
    <row r="20" spans="1:36" s="37" customFormat="1" ht="12.75" x14ac:dyDescent="0.2">
      <c r="F20" s="63" t="s">
        <v>62</v>
      </c>
      <c r="G20" s="71">
        <v>50</v>
      </c>
      <c r="H20" s="61" t="s">
        <v>61</v>
      </c>
      <c r="J20" s="64"/>
      <c r="K20" s="64"/>
      <c r="L20" s="38"/>
      <c r="M20" s="35"/>
      <c r="N20" s="35"/>
      <c r="O20" s="35"/>
      <c r="P20" s="35"/>
      <c r="Q20" s="35"/>
      <c r="R20" s="35"/>
      <c r="S20" s="35"/>
      <c r="T20" s="35"/>
      <c r="U20" s="34"/>
      <c r="V20" s="38"/>
      <c r="W20" s="38"/>
      <c r="X20" s="44" t="s">
        <v>60</v>
      </c>
      <c r="Y20" s="44" t="s">
        <v>59</v>
      </c>
      <c r="Z20" s="52" t="s">
        <v>58</v>
      </c>
      <c r="AA20" s="49" t="s">
        <v>57</v>
      </c>
      <c r="AB20" s="49"/>
      <c r="AC20" s="40" t="s">
        <v>52</v>
      </c>
      <c r="AD20" s="40" t="s">
        <v>54</v>
      </c>
      <c r="AE20" s="40" t="s">
        <v>53</v>
      </c>
      <c r="AF20" s="70" t="s">
        <v>52</v>
      </c>
    </row>
    <row r="21" spans="1:36" s="37" customFormat="1" ht="12.75" x14ac:dyDescent="0.2">
      <c r="F21" s="63" t="s">
        <v>56</v>
      </c>
      <c r="G21" s="69">
        <v>2</v>
      </c>
      <c r="H21" s="61" t="s">
        <v>55</v>
      </c>
      <c r="K21" s="64"/>
      <c r="L21" s="38"/>
      <c r="M21" s="35"/>
      <c r="N21" s="35"/>
      <c r="O21" s="35"/>
      <c r="P21" s="35"/>
      <c r="Q21" s="35"/>
      <c r="R21" s="35"/>
      <c r="S21" s="35"/>
      <c r="T21" s="35"/>
      <c r="U21" s="34"/>
      <c r="V21" s="38"/>
      <c r="W21" s="38"/>
      <c r="X21" s="40" t="s">
        <v>52</v>
      </c>
      <c r="Y21" s="40" t="s">
        <v>54</v>
      </c>
      <c r="Z21" s="40" t="s">
        <v>53</v>
      </c>
      <c r="AA21" s="70" t="s">
        <v>52</v>
      </c>
      <c r="AB21" s="49"/>
      <c r="AC21" s="40">
        <v>0</v>
      </c>
      <c r="AD21" s="40">
        <v>0</v>
      </c>
      <c r="AE21" s="40">
        <v>0</v>
      </c>
    </row>
    <row r="22" spans="1:36" s="37" customFormat="1" ht="12.75" x14ac:dyDescent="0.2">
      <c r="F22" s="63" t="s">
        <v>51</v>
      </c>
      <c r="G22" s="69">
        <v>8</v>
      </c>
      <c r="H22" s="61" t="s">
        <v>50</v>
      </c>
      <c r="L22" s="38"/>
      <c r="M22" s="35"/>
      <c r="N22" s="35"/>
      <c r="O22" s="35"/>
      <c r="P22" s="35"/>
      <c r="Q22" s="35"/>
      <c r="R22" s="35"/>
      <c r="S22" s="35"/>
      <c r="T22" s="35"/>
      <c r="U22" s="34"/>
      <c r="V22" s="38"/>
      <c r="W22" s="40">
        <v>0</v>
      </c>
      <c r="X22" s="40">
        <v>0</v>
      </c>
      <c r="Y22" s="53">
        <f t="shared" ref="Y22:Y52" si="0">IF(($G$19-X22)&gt;$G$22,0,IF(($G$19-X22)&gt;$G$21,-$G$23*(1-($G$19-$G$21-X22)^2/($G$22-$G$21)^2),-$G$23))</f>
        <v>0</v>
      </c>
      <c r="Z22" s="52">
        <f t="shared" ref="Z22:Z52" si="1">IF(($G$19-X22)&gt;$G$22,0,IF(($G$19-X22)&gt;$G$21,-$G$23*(1/3)*(3*(X22-$G$19+$G$22)^2/($G$22-$G$21)-(X22-$G$19+$G$22)^3/($G$22-$G$21)^2),-(1/3)*$G$23*(-3*$G$19+3*X22+2*$G$22+$G$21)))</f>
        <v>0</v>
      </c>
      <c r="AA22" s="51">
        <f t="shared" ref="AA22:AA52" si="2">IF(($G$19-X22)&gt;$G$22,-(1/60)*($G$23/($G$17*$G$18))*((5*$G$21^2+10*$G$22*$G$21+15*$G$22^2)*($G$19-X22)-$G$21^3-2*$G$21^2*$G$22-3*$G$21*$G$22^2-4*$G$22^3),IF(($G$19-X22)&gt;$G$21,-(1/60)*($G$23/($G$17*$G$18))*(($G$19-X22-$G$21)^5/($G$22-$G$21)^2-10*($G$19-X22)^3+(10*$G$21+20*$G$22)*($G$19-X22)^2),-(0.166666666666667)*$G$23/($G$17*$G$18)*(($G$21+2*$G$22)*($G$19-X22)^2-($G$19-X22)^3)))</f>
        <v>-2.2239999999999999E-2</v>
      </c>
      <c r="AB22" s="49"/>
      <c r="AC22" s="50">
        <f t="array" ref="AC22:AC55">IF(ISERROR(SMALL(X22:X55,ROW()-ROW(X21))),"",SMALL(X22:X55,ROW()-ROW(X21)))</f>
        <v>0</v>
      </c>
      <c r="AD22" s="56">
        <f>INDEX(Y22:Y55,MATCH(AC22,X22:X55,0))</f>
        <v>0</v>
      </c>
      <c r="AE22" s="56">
        <f>INDEX(Z22:Z55,MATCH(AC22,X22:X55,0))</f>
        <v>0</v>
      </c>
      <c r="AF22" s="49">
        <f>INDEX(AA22:AA55,MATCH(AC22,X22:X55,0))</f>
        <v>-2.2239999999999999E-2</v>
      </c>
      <c r="AH22" s="55"/>
      <c r="AI22" s="54"/>
      <c r="AJ22" s="54"/>
    </row>
    <row r="23" spans="1:36" s="37" customFormat="1" ht="12.75" x14ac:dyDescent="0.2">
      <c r="B23" s="68" t="s">
        <v>49</v>
      </c>
      <c r="C23" s="67"/>
      <c r="D23" s="66"/>
      <c r="F23" s="63" t="s">
        <v>48</v>
      </c>
      <c r="G23" s="37">
        <f>G20*(G22-G21)/2</f>
        <v>150</v>
      </c>
      <c r="H23" s="61" t="s">
        <v>47</v>
      </c>
      <c r="L23" s="38"/>
      <c r="M23" s="35"/>
      <c r="N23" s="35"/>
      <c r="O23" s="35"/>
      <c r="P23" s="35"/>
      <c r="Q23" s="35"/>
      <c r="R23" s="35"/>
      <c r="S23" s="35"/>
      <c r="T23" s="35"/>
      <c r="U23" s="34"/>
      <c r="V23" s="38"/>
      <c r="W23" s="44">
        <v>1</v>
      </c>
      <c r="X23" s="53">
        <f>G19/MAX(W22:W55)*W23</f>
        <v>0.33333333333333331</v>
      </c>
      <c r="Y23" s="53">
        <f t="shared" si="0"/>
        <v>0</v>
      </c>
      <c r="Z23" s="52">
        <f t="shared" si="1"/>
        <v>0</v>
      </c>
      <c r="AA23" s="51">
        <f t="shared" si="2"/>
        <v>-2.1289999999999996E-2</v>
      </c>
      <c r="AB23" s="49"/>
      <c r="AC23" s="50">
        <v>0.33333333333333331</v>
      </c>
      <c r="AD23" s="56">
        <f>INDEX(Y22:Y55,MATCH(AC23,X22:X55,0))</f>
        <v>0</v>
      </c>
      <c r="AE23" s="56">
        <f>INDEX(Z22:Z55,MATCH(AC23,X22:X55,0))</f>
        <v>0</v>
      </c>
      <c r="AF23" s="49">
        <f>INDEX(AA22:AA55,MATCH(AC23,X22:X55,0))</f>
        <v>-2.1289999999999996E-2</v>
      </c>
      <c r="AH23" s="55"/>
      <c r="AI23" s="54"/>
      <c r="AJ23" s="54"/>
    </row>
    <row r="24" spans="1:36" s="37" customFormat="1" ht="12.75" x14ac:dyDescent="0.2">
      <c r="L24" s="38"/>
      <c r="M24" s="35"/>
      <c r="N24" s="35"/>
      <c r="O24" s="35"/>
      <c r="P24" s="35"/>
      <c r="Q24" s="35"/>
      <c r="R24" s="35"/>
      <c r="S24" s="35"/>
      <c r="T24" s="35"/>
      <c r="U24" s="34"/>
      <c r="V24" s="38"/>
      <c r="W24" s="44">
        <v>2</v>
      </c>
      <c r="X24" s="53">
        <f>G19/MAX(W22:W55)*W24</f>
        <v>0.66666666666666663</v>
      </c>
      <c r="Y24" s="53">
        <f t="shared" si="0"/>
        <v>0</v>
      </c>
      <c r="Z24" s="52">
        <f t="shared" si="1"/>
        <v>0</v>
      </c>
      <c r="AA24" s="51">
        <f t="shared" si="2"/>
        <v>-2.0339999999999997E-2</v>
      </c>
      <c r="AB24" s="49"/>
      <c r="AC24" s="50">
        <v>0.66666666666666663</v>
      </c>
      <c r="AD24" s="56">
        <f>INDEX(Y22:Y55,MATCH(AC24,X22:X55,0))</f>
        <v>0</v>
      </c>
      <c r="AE24" s="56">
        <f>INDEX(Z22:Z55,MATCH(AC24,X22:X55,0))</f>
        <v>0</v>
      </c>
      <c r="AF24" s="49">
        <f>INDEX(AA22:AA55,MATCH(AC24,X22:X55,0))</f>
        <v>-2.0339999999999997E-2</v>
      </c>
      <c r="AH24" s="55"/>
      <c r="AI24" s="54"/>
      <c r="AJ24" s="54"/>
    </row>
    <row r="25" spans="1:36" s="37" customFormat="1" ht="14.25" x14ac:dyDescent="0.25">
      <c r="A25" s="63" t="s">
        <v>46</v>
      </c>
      <c r="B25" s="37" t="str" cm="1">
        <f t="array" aca="1" ref="B25" ca="1">[1]!xlv(B26)</f>
        <v>W</v>
      </c>
      <c r="E25" s="63" t="s">
        <v>45</v>
      </c>
      <c r="F25" s="109" t="str" cm="1">
        <f t="array" aca="1" ref="F25" ca="1">[1]!xlv(F29)</f>
        <v xml:space="preserve"> - (1 / 60) × (W / (E × I)) × ((5 × a² + 10 × b × a + 15 × b²) × L - a³ - 2 × a² × b - 3 × a × b² - 4 × b³)</v>
      </c>
      <c r="G25" s="109"/>
      <c r="H25" s="109"/>
      <c r="I25" s="109"/>
      <c r="J25" s="109"/>
      <c r="K25" s="109"/>
      <c r="L25" s="38"/>
      <c r="M25" s="35"/>
      <c r="N25" s="35"/>
      <c r="O25" s="35"/>
      <c r="P25" s="35"/>
      <c r="Q25" s="35"/>
      <c r="R25" s="35"/>
      <c r="S25" s="35"/>
      <c r="T25" s="35"/>
      <c r="U25" s="34"/>
      <c r="V25" s="38"/>
      <c r="W25" s="44">
        <v>3</v>
      </c>
      <c r="X25" s="53">
        <f>G19/MAX(W22:W55)*W25</f>
        <v>1</v>
      </c>
      <c r="Y25" s="53">
        <f t="shared" si="0"/>
        <v>0</v>
      </c>
      <c r="Z25" s="52">
        <f t="shared" si="1"/>
        <v>0</v>
      </c>
      <c r="AA25" s="51">
        <f t="shared" si="2"/>
        <v>-1.9389999999999998E-2</v>
      </c>
      <c r="AB25" s="49"/>
      <c r="AC25" s="50">
        <v>1</v>
      </c>
      <c r="AD25" s="56">
        <f>INDEX(Y22:Y55,MATCH(AC25,X22:X55,0))</f>
        <v>0</v>
      </c>
      <c r="AE25" s="56">
        <f>INDEX(Z22:Z55,MATCH(AC25,X22:X55,0))</f>
        <v>0</v>
      </c>
      <c r="AF25" s="49">
        <f>INDEX(AA22:AA55,MATCH(AC25,X22:X55,0))</f>
        <v>-1.9389999999999998E-2</v>
      </c>
      <c r="AH25" s="55"/>
      <c r="AI25" s="54"/>
      <c r="AJ25" s="54"/>
    </row>
    <row r="26" spans="1:36" s="37" customFormat="1" ht="12.75" x14ac:dyDescent="0.2">
      <c r="A26" s="63" t="s">
        <v>41</v>
      </c>
      <c r="B26" s="61">
        <f>G23</f>
        <v>150</v>
      </c>
      <c r="C26" s="61" t="s">
        <v>39</v>
      </c>
      <c r="F26" s="109"/>
      <c r="G26" s="109"/>
      <c r="H26" s="109"/>
      <c r="I26" s="109"/>
      <c r="J26" s="109"/>
      <c r="K26" s="109"/>
      <c r="L26" s="38"/>
      <c r="M26" s="35"/>
      <c r="N26" s="35"/>
      <c r="O26" s="35"/>
      <c r="P26" s="35"/>
      <c r="Q26" s="35"/>
      <c r="R26" s="35"/>
      <c r="S26" s="35"/>
      <c r="T26" s="35"/>
      <c r="U26" s="34"/>
      <c r="V26" s="38"/>
      <c r="W26" s="44">
        <v>4</v>
      </c>
      <c r="X26" s="53">
        <f>G19/MAX(W22:W55)*W26</f>
        <v>1.3333333333333333</v>
      </c>
      <c r="Y26" s="53">
        <f t="shared" si="0"/>
        <v>0</v>
      </c>
      <c r="Z26" s="52">
        <f t="shared" si="1"/>
        <v>0</v>
      </c>
      <c r="AA26" s="51">
        <f t="shared" si="2"/>
        <v>-1.8439999999999998E-2</v>
      </c>
      <c r="AB26" s="49"/>
      <c r="AC26" s="50">
        <v>1.3333333333333333</v>
      </c>
      <c r="AD26" s="56">
        <f>INDEX(Y22:Y55,MATCH(AC26,X22:X55,0))</f>
        <v>0</v>
      </c>
      <c r="AE26" s="56">
        <f>INDEX(Z22:Z55,MATCH(AC26,X22:X55,0))</f>
        <v>0</v>
      </c>
      <c r="AF26" s="49">
        <f>INDEX(AA22:AA55,MATCH(AC26,X22:X55,0))</f>
        <v>-1.8439999999999998E-2</v>
      </c>
      <c r="AH26" s="55"/>
      <c r="AI26" s="54"/>
      <c r="AJ26" s="54"/>
    </row>
    <row r="27" spans="1:36" s="37" customFormat="1" ht="12.75" x14ac:dyDescent="0.2">
      <c r="E27" s="63" t="s">
        <v>41</v>
      </c>
      <c r="F27" s="110" t="str" cm="1">
        <f t="array" ref="F27">[2]!xln(F29)</f>
        <v xml:space="preserve"> - (1 / 60) × (150 / ((10E+06) × 0.1)) × ((5 × 2² + 10 × 8 × 2 + 15 × 8²) × 10 - 2³ - 2 × 2² × 8 - 3 × 2 × 8² - 4 × 8³)</v>
      </c>
      <c r="G27" s="110"/>
      <c r="H27" s="110"/>
      <c r="I27" s="110"/>
      <c r="J27" s="110"/>
      <c r="K27" s="110"/>
      <c r="L27" s="38"/>
      <c r="M27" s="35"/>
      <c r="N27" s="35"/>
      <c r="O27" s="35"/>
      <c r="P27" s="35"/>
      <c r="Q27" s="35"/>
      <c r="R27" s="35"/>
      <c r="S27" s="35"/>
      <c r="T27" s="35"/>
      <c r="U27" s="34"/>
      <c r="V27" s="38"/>
      <c r="W27" s="44">
        <v>5</v>
      </c>
      <c r="X27" s="53">
        <f>G19/MAX(W22:W55)*W27</f>
        <v>1.6666666666666665</v>
      </c>
      <c r="Y27" s="53">
        <f t="shared" si="0"/>
        <v>0</v>
      </c>
      <c r="Z27" s="52">
        <f t="shared" si="1"/>
        <v>0</v>
      </c>
      <c r="AA27" s="51">
        <f t="shared" si="2"/>
        <v>-1.7489999999999999E-2</v>
      </c>
      <c r="AB27" s="49"/>
      <c r="AC27" s="50">
        <v>1.6666666666666665</v>
      </c>
      <c r="AD27" s="56">
        <f>INDEX(Y22:Y55,MATCH(AC27,X22:X55,0))</f>
        <v>0</v>
      </c>
      <c r="AE27" s="56">
        <f>INDEX(Z22:Z55,MATCH(AC27,X22:X55,0))</f>
        <v>0</v>
      </c>
      <c r="AF27" s="49">
        <f>INDEX(AA22:AA55,MATCH(AC27,X22:X55,0))</f>
        <v>-1.7489999999999999E-2</v>
      </c>
      <c r="AH27" s="55"/>
      <c r="AI27" s="54"/>
      <c r="AJ27" s="54"/>
    </row>
    <row r="28" spans="1:36" s="37" customFormat="1" ht="14.25" x14ac:dyDescent="0.25">
      <c r="A28" s="63" t="s">
        <v>44</v>
      </c>
      <c r="B28" s="111" t="str" cm="1">
        <f t="array" aca="1" ref="B28" ca="1">[1]!xlv(B32)</f>
        <v>W / (12 × E × I) × (a² + 2 × a × b + 3 × b²)</v>
      </c>
      <c r="C28" s="111"/>
      <c r="D28" s="111"/>
      <c r="F28" s="110"/>
      <c r="G28" s="110"/>
      <c r="H28" s="110"/>
      <c r="I28" s="110"/>
      <c r="J28" s="110"/>
      <c r="K28" s="110"/>
      <c r="L28" s="38"/>
      <c r="M28" s="35"/>
      <c r="N28" s="35"/>
      <c r="O28" s="35"/>
      <c r="P28" s="35"/>
      <c r="Q28" s="35"/>
      <c r="R28" s="35"/>
      <c r="S28" s="35"/>
      <c r="T28" s="35"/>
      <c r="U28" s="34"/>
      <c r="V28" s="38"/>
      <c r="W28" s="44">
        <v>6</v>
      </c>
      <c r="X28" s="53">
        <f>G19/MAX(W22:W55)*W28</f>
        <v>2</v>
      </c>
      <c r="Y28" s="53">
        <f t="shared" si="0"/>
        <v>0</v>
      </c>
      <c r="Z28" s="52">
        <f t="shared" si="1"/>
        <v>0</v>
      </c>
      <c r="AA28" s="51">
        <f t="shared" si="2"/>
        <v>-1.6539999999999999E-2</v>
      </c>
      <c r="AB28" s="49"/>
      <c r="AC28" s="50">
        <v>2</v>
      </c>
      <c r="AD28" s="56">
        <f>INDEX(Y22:Y55,MATCH(AC28,X22:X55,0))</f>
        <v>0</v>
      </c>
      <c r="AE28" s="56">
        <f>INDEX(Z22:Z55,MATCH(AC28,X22:X55,0))</f>
        <v>0</v>
      </c>
      <c r="AF28" s="49">
        <f>INDEX(AA22:AA55,MATCH(AC28,X22:X55,0))</f>
        <v>-1.6539999999999999E-2</v>
      </c>
      <c r="AH28" s="55"/>
      <c r="AI28" s="54"/>
      <c r="AJ28" s="54"/>
    </row>
    <row r="29" spans="1:36" s="37" customFormat="1" ht="12.75" x14ac:dyDescent="0.2">
      <c r="B29" s="111"/>
      <c r="C29" s="111"/>
      <c r="D29" s="111"/>
      <c r="E29" s="63" t="s">
        <v>41</v>
      </c>
      <c r="F29" s="65">
        <f>-(1/60)*($G$23/($G$17*$G$18))*((5*$G$21^2+10*$G$22*$G$21+15*$G$22^2)*$G$19-$G$21^3-2*$G$21^2*$G$22-3*$G$21*$G$22^2-4*$G$22^3)</f>
        <v>-2.2239999999999999E-2</v>
      </c>
      <c r="G29" s="61" t="s">
        <v>32</v>
      </c>
      <c r="L29" s="38"/>
      <c r="M29" s="35"/>
      <c r="N29" s="35"/>
      <c r="O29" s="35"/>
      <c r="P29" s="35"/>
      <c r="Q29" s="35"/>
      <c r="R29" s="35"/>
      <c r="S29" s="35"/>
      <c r="T29" s="35"/>
      <c r="U29" s="34"/>
      <c r="V29" s="38"/>
      <c r="W29" s="44">
        <v>7</v>
      </c>
      <c r="X29" s="53">
        <f>G19/MAX(W22:W55)*W29</f>
        <v>2.333333333333333</v>
      </c>
      <c r="Y29" s="53">
        <f t="shared" si="0"/>
        <v>-16.203703703703692</v>
      </c>
      <c r="Z29" s="52">
        <f t="shared" si="1"/>
        <v>-2.7263374485596659</v>
      </c>
      <c r="AA29" s="51">
        <f t="shared" si="2"/>
        <v>-1.5590025434385002E-2</v>
      </c>
      <c r="AB29" s="49"/>
      <c r="AC29" s="50">
        <v>2</v>
      </c>
      <c r="AD29" s="56">
        <f>INDEX(Y22:Y55,MATCH(AC29,X22:X55,0))</f>
        <v>0</v>
      </c>
      <c r="AE29" s="56">
        <f>INDEX(Z22:Z55,MATCH(AC29,X22:X55,0))</f>
        <v>0</v>
      </c>
      <c r="AF29" s="49">
        <f>INDEX(AA22:AA55,MATCH(AC29,X22:X55,0))</f>
        <v>-1.6539999999999999E-2</v>
      </c>
      <c r="AH29" s="55"/>
      <c r="AI29" s="54"/>
      <c r="AJ29" s="54"/>
    </row>
    <row r="30" spans="1:36" s="37" customFormat="1" ht="12.75" x14ac:dyDescent="0.2">
      <c r="A30" s="63" t="s">
        <v>41</v>
      </c>
      <c r="B30" s="112" t="str" cm="1">
        <f t="array" ref="B30">[2]!xln(B32)</f>
        <v>150 / (12 × (10E+06) × 0.1) × (2² + 2 × 2 × 8 + 3 × 8²)</v>
      </c>
      <c r="C30" s="112"/>
      <c r="D30" s="112"/>
      <c r="L30" s="38"/>
      <c r="M30" s="35"/>
      <c r="N30" s="35"/>
      <c r="O30" s="35"/>
      <c r="P30" s="35"/>
      <c r="Q30" s="35"/>
      <c r="R30" s="35"/>
      <c r="S30" s="35"/>
      <c r="T30" s="35"/>
      <c r="U30" s="34"/>
      <c r="V30" s="38"/>
      <c r="W30" s="44">
        <v>8</v>
      </c>
      <c r="X30" s="53">
        <f>G19/MAX(W22:W55)*W30</f>
        <v>2.6666666666666665</v>
      </c>
      <c r="Y30" s="53">
        <f t="shared" si="0"/>
        <v>-31.481481481481456</v>
      </c>
      <c r="Z30" s="52">
        <f t="shared" si="1"/>
        <v>-10.699588477366234</v>
      </c>
      <c r="AA30" s="51">
        <f t="shared" si="2"/>
        <v>-1.464040237768633E-2</v>
      </c>
      <c r="AB30" s="49"/>
      <c r="AC30" s="50">
        <v>2.333333333333333</v>
      </c>
      <c r="AD30" s="56">
        <f>INDEX(Y22:Y55,MATCH(AC30,X22:X55,0))</f>
        <v>-16.203703703703692</v>
      </c>
      <c r="AE30" s="56">
        <f>INDEX(Z22:Z55,MATCH(AC30,X22:X55,0))</f>
        <v>-2.7263374485596659</v>
      </c>
      <c r="AF30" s="49">
        <f>INDEX(AA22:AA55,MATCH(AC30,X22:X55,0))</f>
        <v>-1.5590025434385002E-2</v>
      </c>
      <c r="AH30" s="55"/>
      <c r="AI30" s="54"/>
      <c r="AJ30" s="54"/>
    </row>
    <row r="31" spans="1:36" s="37" customFormat="1" ht="14.25" x14ac:dyDescent="0.25">
      <c r="B31" s="112"/>
      <c r="C31" s="112"/>
      <c r="D31" s="112"/>
      <c r="E31" s="63" t="s">
        <v>43</v>
      </c>
      <c r="F31" s="61" t="str" cm="1">
        <f t="array" aca="1" ref="F31" ca="1">[1]!xlv(F33)</f>
        <v xml:space="preserve"> - (1 / 3) × W × (2 × b + a)</v>
      </c>
      <c r="G31" s="61"/>
      <c r="L31" s="38"/>
      <c r="M31" s="35"/>
      <c r="N31" s="35"/>
      <c r="O31" s="35"/>
      <c r="P31" s="35"/>
      <c r="Q31" s="35"/>
      <c r="R31" s="35"/>
      <c r="S31" s="35"/>
      <c r="T31" s="35"/>
      <c r="U31" s="34"/>
      <c r="V31" s="38"/>
      <c r="W31" s="44">
        <v>9</v>
      </c>
      <c r="X31" s="53">
        <f>G19/MAX(W22:W55)*W31</f>
        <v>3</v>
      </c>
      <c r="Y31" s="53">
        <f t="shared" si="0"/>
        <v>-45.833333333333336</v>
      </c>
      <c r="Z31" s="52">
        <f t="shared" si="1"/>
        <v>-23.611111111111111</v>
      </c>
      <c r="AA31" s="51">
        <f t="shared" si="2"/>
        <v>-1.3692013888888887E-2</v>
      </c>
      <c r="AB31" s="49"/>
      <c r="AC31" s="50">
        <v>2.6666666666666665</v>
      </c>
      <c r="AD31" s="56">
        <f>INDEX(Y22:Y55,MATCH(AC31,X22:X55,0))</f>
        <v>-31.481481481481456</v>
      </c>
      <c r="AE31" s="56">
        <f>INDEX(Z22:Z55,MATCH(AC31,X22:X55,0))</f>
        <v>-10.699588477366234</v>
      </c>
      <c r="AF31" s="49">
        <f>INDEX(AA22:AA55,MATCH(AC31,X22:X55,0))</f>
        <v>-1.464040237768633E-2</v>
      </c>
      <c r="AH31" s="55"/>
      <c r="AI31" s="54"/>
      <c r="AJ31" s="54"/>
    </row>
    <row r="32" spans="1:36" s="37" customFormat="1" ht="12.75" x14ac:dyDescent="0.2">
      <c r="A32" s="63" t="s">
        <v>41</v>
      </c>
      <c r="B32" s="65">
        <f>G23/(12*G17*G18)*(G21^2+2*G21*G22+3*G22^2)</f>
        <v>2.8500000000000001E-3</v>
      </c>
      <c r="C32" s="61" t="s">
        <v>42</v>
      </c>
      <c r="E32" s="63" t="s">
        <v>41</v>
      </c>
      <c r="F32" s="37" t="str" cm="1">
        <f t="array" ref="F32">[2]!xln(F33)</f>
        <v xml:space="preserve"> - (1 / 3) × 150 × (2 × 8 + 2)</v>
      </c>
      <c r="G32" s="61"/>
      <c r="J32" s="64"/>
      <c r="L32" s="38"/>
      <c r="M32" s="35"/>
      <c r="N32" s="35"/>
      <c r="O32" s="35"/>
      <c r="P32" s="35"/>
      <c r="Q32" s="35"/>
      <c r="R32" s="35"/>
      <c r="S32" s="35"/>
      <c r="T32" s="35"/>
      <c r="U32" s="34"/>
      <c r="V32" s="38"/>
      <c r="W32" s="44">
        <v>10</v>
      </c>
      <c r="X32" s="53">
        <f>G19/MAX(W22:W55)*W32</f>
        <v>3.333333333333333</v>
      </c>
      <c r="Y32" s="53">
        <f t="shared" si="0"/>
        <v>-59.259259259259238</v>
      </c>
      <c r="Z32" s="52">
        <f t="shared" si="1"/>
        <v>-41.152263374485578</v>
      </c>
      <c r="AA32" s="51">
        <f t="shared" si="2"/>
        <v>-1.2746291723822589E-2</v>
      </c>
      <c r="AB32" s="49"/>
      <c r="AC32" s="50">
        <v>3</v>
      </c>
      <c r="AD32" s="56">
        <f>INDEX(Y22:Y55,MATCH(AC32,X22:X55,0))</f>
        <v>-45.833333333333336</v>
      </c>
      <c r="AE32" s="56">
        <f>INDEX(Z22:Z55,MATCH(AC32,X22:X55,0))</f>
        <v>-23.611111111111111</v>
      </c>
      <c r="AF32" s="49">
        <f>INDEX(AA22:AA55,MATCH(AC32,X22:X55,0))</f>
        <v>-1.3692013888888887E-2</v>
      </c>
      <c r="AH32" s="55"/>
      <c r="AI32" s="54"/>
      <c r="AJ32" s="54"/>
    </row>
    <row r="33" spans="5:36" s="37" customFormat="1" ht="12.75" x14ac:dyDescent="0.2">
      <c r="E33" s="63" t="s">
        <v>41</v>
      </c>
      <c r="F33" s="62">
        <f>-(1/3)*G23*(2*G22+G21)</f>
        <v>-900</v>
      </c>
      <c r="G33" s="61" t="s">
        <v>37</v>
      </c>
      <c r="L33" s="38"/>
      <c r="M33" s="35"/>
      <c r="N33" s="35"/>
      <c r="O33" s="35"/>
      <c r="P33" s="35"/>
      <c r="Q33" s="35"/>
      <c r="R33" s="35"/>
      <c r="S33" s="35"/>
      <c r="T33" s="35"/>
      <c r="U33" s="34"/>
      <c r="V33" s="38"/>
      <c r="W33" s="44">
        <v>11</v>
      </c>
      <c r="X33" s="53">
        <f>G19/MAX(W22:W55)*W33</f>
        <v>3.6666666666666665</v>
      </c>
      <c r="Y33" s="53">
        <f t="shared" si="0"/>
        <v>-71.759259259259238</v>
      </c>
      <c r="Z33" s="52">
        <f t="shared" si="1"/>
        <v>-63.014403292181044</v>
      </c>
      <c r="AA33" s="51">
        <f t="shared" si="2"/>
        <v>-1.1805182041609514E-2</v>
      </c>
      <c r="AB33" s="49"/>
      <c r="AC33" s="50">
        <v>3.333333333333333</v>
      </c>
      <c r="AD33" s="56">
        <f>INDEX(Y22:Y55,MATCH(AC33,X22:X55,0))</f>
        <v>-59.259259259259238</v>
      </c>
      <c r="AE33" s="56">
        <f>INDEX(Z22:Z55,MATCH(AC33,X22:X55,0))</f>
        <v>-41.152263374485578</v>
      </c>
      <c r="AF33" s="49">
        <f>INDEX(AA22:AA55,MATCH(AC33,X22:X55,0))</f>
        <v>-1.2746291723822589E-2</v>
      </c>
      <c r="AH33" s="55"/>
      <c r="AI33" s="54"/>
      <c r="AJ33" s="54"/>
    </row>
    <row r="34" spans="5:36" s="37" customFormat="1" ht="12.75" x14ac:dyDescent="0.2">
      <c r="I34" s="60" t="s">
        <v>40</v>
      </c>
      <c r="J34" s="38"/>
      <c r="K34" s="38"/>
      <c r="L34" s="38"/>
      <c r="M34" s="35"/>
      <c r="N34" s="35"/>
      <c r="O34" s="35"/>
      <c r="P34" s="35"/>
      <c r="Q34" s="35"/>
      <c r="R34" s="35"/>
      <c r="S34" s="35"/>
      <c r="T34" s="35"/>
      <c r="U34" s="34"/>
      <c r="V34" s="38"/>
      <c r="W34" s="44">
        <v>12</v>
      </c>
      <c r="X34" s="53">
        <f>G19/MAX(W22:W55)*W34</f>
        <v>4</v>
      </c>
      <c r="Y34" s="53">
        <f t="shared" si="0"/>
        <v>-83.333333333333343</v>
      </c>
      <c r="Z34" s="52">
        <f t="shared" si="1"/>
        <v>-88.888888888888886</v>
      </c>
      <c r="AA34" s="51">
        <f t="shared" si="2"/>
        <v>-1.0871111111111109E-2</v>
      </c>
      <c r="AB34" s="49"/>
      <c r="AC34" s="50">
        <v>3.6666666666666665</v>
      </c>
      <c r="AD34" s="56">
        <f>INDEX(Y22:Y55,MATCH(AC34,X22:X55,0))</f>
        <v>-71.759259259259238</v>
      </c>
      <c r="AE34" s="56">
        <f>INDEX(Z22:Z55,MATCH(AC34,X22:X55,0))</f>
        <v>-63.014403292181044</v>
      </c>
      <c r="AF34" s="49">
        <f>INDEX(AA22:AA55,MATCH(AC34,X22:X55,0))</f>
        <v>-1.1805182041609514E-2</v>
      </c>
      <c r="AH34" s="55"/>
      <c r="AI34" s="54"/>
      <c r="AJ34" s="54"/>
    </row>
    <row r="35" spans="5:36" s="37" customFormat="1" ht="12.75" x14ac:dyDescent="0.2">
      <c r="I35" s="48" t="s">
        <v>34</v>
      </c>
      <c r="J35" s="59">
        <f>MAX(AD21:AD54)</f>
        <v>0</v>
      </c>
      <c r="K35" s="38" t="s">
        <v>39</v>
      </c>
      <c r="L35" s="38"/>
      <c r="M35" s="35"/>
      <c r="N35" s="35"/>
      <c r="O35" s="35"/>
      <c r="P35" s="35"/>
      <c r="Q35" s="35"/>
      <c r="R35" s="35"/>
      <c r="S35" s="35"/>
      <c r="T35" s="35"/>
      <c r="U35" s="34"/>
      <c r="V35" s="38"/>
      <c r="W35" s="44">
        <v>13</v>
      </c>
      <c r="X35" s="53">
        <f>G19/MAX(W22:W55)*W35</f>
        <v>4.333333333333333</v>
      </c>
      <c r="Y35" s="53">
        <f t="shared" si="0"/>
        <v>-93.981481481481467</v>
      </c>
      <c r="Z35" s="52">
        <f t="shared" si="1"/>
        <v>-118.46707818930038</v>
      </c>
      <c r="AA35" s="51">
        <f t="shared" si="2"/>
        <v>-9.9469510173754005E-3</v>
      </c>
      <c r="AB35" s="49"/>
      <c r="AC35" s="50">
        <v>4</v>
      </c>
      <c r="AD35" s="56">
        <f>INDEX(Y22:Y55,MATCH(AC35,X22:X55,0))</f>
        <v>-83.333333333333343</v>
      </c>
      <c r="AE35" s="56">
        <f>INDEX(Z22:Z55,MATCH(AC35,X22:X55,0))</f>
        <v>-88.888888888888886</v>
      </c>
      <c r="AF35" s="49">
        <f>INDEX(AA22:AA55,MATCH(AC35,X22:X55,0))</f>
        <v>-1.0871111111111109E-2</v>
      </c>
      <c r="AH35" s="55"/>
      <c r="AI35" s="54"/>
      <c r="AJ35" s="54"/>
    </row>
    <row r="36" spans="5:36" s="37" customFormat="1" ht="12.75" x14ac:dyDescent="0.2">
      <c r="I36" s="48" t="s">
        <v>33</v>
      </c>
      <c r="J36" s="59">
        <f>MIN(AD21:AD54)</f>
        <v>-150</v>
      </c>
      <c r="K36" s="38" t="s">
        <v>39</v>
      </c>
      <c r="L36" s="38"/>
      <c r="M36" s="35"/>
      <c r="N36" s="35"/>
      <c r="O36" s="35"/>
      <c r="P36" s="35"/>
      <c r="Q36" s="35"/>
      <c r="R36" s="35"/>
      <c r="S36" s="35"/>
      <c r="T36" s="35"/>
      <c r="U36" s="34"/>
      <c r="V36" s="38"/>
      <c r="W36" s="44">
        <v>14</v>
      </c>
      <c r="X36" s="53">
        <f>G19/MAX(W22:W55)*W36</f>
        <v>4.6666666666666661</v>
      </c>
      <c r="Y36" s="53">
        <f t="shared" si="0"/>
        <v>-103.7037037037037</v>
      </c>
      <c r="Z36" s="52">
        <f t="shared" si="1"/>
        <v>-151.44032921810694</v>
      </c>
      <c r="AA36" s="51">
        <f t="shared" si="2"/>
        <v>-9.0359853680841342E-3</v>
      </c>
      <c r="AB36" s="49"/>
      <c r="AC36" s="50">
        <v>4.333333333333333</v>
      </c>
      <c r="AD36" s="56">
        <f>INDEX(Y22:Y55,MATCH(AC36,X22:X55,0))</f>
        <v>-93.981481481481467</v>
      </c>
      <c r="AE36" s="56">
        <f>INDEX(Z22:Z55,MATCH(AC36,X22:X55,0))</f>
        <v>-118.46707818930038</v>
      </c>
      <c r="AF36" s="49">
        <f>INDEX(AA22:AA55,MATCH(AC36,X22:X55,0))</f>
        <v>-9.9469510173754005E-3</v>
      </c>
      <c r="AH36" s="55"/>
      <c r="AI36" s="54"/>
      <c r="AJ36" s="54"/>
    </row>
    <row r="37" spans="5:36" s="37" customFormat="1" ht="12.75" x14ac:dyDescent="0.2">
      <c r="I37" s="46" t="s">
        <v>35</v>
      </c>
      <c r="J37" s="38"/>
      <c r="K37" s="38"/>
      <c r="L37" s="38"/>
      <c r="M37" s="35"/>
      <c r="N37" s="35"/>
      <c r="O37" s="35"/>
      <c r="P37" s="35"/>
      <c r="Q37" s="35"/>
      <c r="R37" s="35"/>
      <c r="S37" s="35"/>
      <c r="T37" s="35"/>
      <c r="U37" s="34"/>
      <c r="V37" s="38"/>
      <c r="W37" s="44">
        <v>15</v>
      </c>
      <c r="X37" s="53">
        <f>G19/MAX(W22:W55)*W37</f>
        <v>5</v>
      </c>
      <c r="Y37" s="53">
        <f t="shared" si="0"/>
        <v>-112.5</v>
      </c>
      <c r="Z37" s="52">
        <f t="shared" si="1"/>
        <v>-187.5</v>
      </c>
      <c r="AA37" s="51">
        <f t="shared" si="2"/>
        <v>-8.1418749999999998E-3</v>
      </c>
      <c r="AB37" s="49"/>
      <c r="AC37" s="50">
        <v>4.6666666666666661</v>
      </c>
      <c r="AD37" s="56">
        <f>INDEX(Y22:Y55,MATCH(AC37,X22:X55,0))</f>
        <v>-103.7037037037037</v>
      </c>
      <c r="AE37" s="56">
        <f>INDEX(Z22:Z55,MATCH(AC37,X22:X55,0))</f>
        <v>-151.44032921810694</v>
      </c>
      <c r="AF37" s="49">
        <f>INDEX(AA22:AA55,MATCH(AC37,X22:X55,0))</f>
        <v>-9.0359853680841342E-3</v>
      </c>
      <c r="AH37" s="55"/>
      <c r="AI37" s="54"/>
      <c r="AJ37" s="54"/>
    </row>
    <row r="38" spans="5:36" s="37" customFormat="1" ht="12.75" x14ac:dyDescent="0.2">
      <c r="I38" s="48" t="s">
        <v>34</v>
      </c>
      <c r="J38" s="47">
        <f>INDEX(AC21:AC54,MATCH(J35,AD21:AD54,0))</f>
        <v>0</v>
      </c>
      <c r="K38" s="38" t="s">
        <v>32</v>
      </c>
      <c r="L38" s="38"/>
      <c r="M38" s="35"/>
      <c r="N38" s="35"/>
      <c r="O38" s="35"/>
      <c r="P38" s="35"/>
      <c r="Q38" s="35"/>
      <c r="R38" s="35"/>
      <c r="S38" s="35"/>
      <c r="T38" s="35"/>
      <c r="U38" s="34"/>
      <c r="V38" s="38"/>
      <c r="W38" s="44">
        <v>16</v>
      </c>
      <c r="X38" s="53">
        <f>G19/MAX(W22:W55)*W38</f>
        <v>5.333333333333333</v>
      </c>
      <c r="Y38" s="53">
        <f t="shared" si="0"/>
        <v>-120.37037037037037</v>
      </c>
      <c r="Z38" s="52">
        <f t="shared" si="1"/>
        <v>-226.33744855967075</v>
      </c>
      <c r="AA38" s="51">
        <f t="shared" si="2"/>
        <v>-7.2686236854138091E-3</v>
      </c>
      <c r="AB38" s="49"/>
      <c r="AC38" s="50">
        <v>5</v>
      </c>
      <c r="AD38" s="56">
        <f>INDEX(Y22:Y55,MATCH(AC38,X22:X55,0))</f>
        <v>-112.5</v>
      </c>
      <c r="AE38" s="56">
        <f>INDEX(Z22:Z55,MATCH(AC38,X22:X55,0))</f>
        <v>-187.5</v>
      </c>
      <c r="AF38" s="49">
        <f>INDEX(AA22:AA55,MATCH(AC38,X22:X55,0))</f>
        <v>-8.1418749999999998E-3</v>
      </c>
      <c r="AH38" s="55"/>
      <c r="AI38" s="54"/>
      <c r="AJ38" s="54"/>
    </row>
    <row r="39" spans="5:36" s="37" customFormat="1" ht="12.75" x14ac:dyDescent="0.2">
      <c r="I39" s="48" t="s">
        <v>33</v>
      </c>
      <c r="J39" s="47">
        <f>INDEX(AC21:AC54,MATCH(J36,AD21:AD54,0))</f>
        <v>8</v>
      </c>
      <c r="K39" s="46" t="s">
        <v>32</v>
      </c>
      <c r="L39" s="38"/>
      <c r="M39" s="35"/>
      <c r="N39" s="35"/>
      <c r="O39" s="35"/>
      <c r="P39" s="35"/>
      <c r="Q39" s="35"/>
      <c r="R39" s="35"/>
      <c r="S39" s="35"/>
      <c r="T39" s="35"/>
      <c r="U39" s="34"/>
      <c r="V39" s="38"/>
      <c r="W39" s="44">
        <v>17</v>
      </c>
      <c r="X39" s="53">
        <f>G19/MAX(W22:W55)*W39</f>
        <v>5.6666666666666661</v>
      </c>
      <c r="Y39" s="53">
        <f t="shared" si="0"/>
        <v>-127.3148148148148</v>
      </c>
      <c r="Z39" s="52">
        <f t="shared" si="1"/>
        <v>-267.64403292181055</v>
      </c>
      <c r="AA39" s="51">
        <f t="shared" si="2"/>
        <v>-6.4205438385916786E-3</v>
      </c>
      <c r="AB39" s="49"/>
      <c r="AC39" s="50">
        <v>5.333333333333333</v>
      </c>
      <c r="AD39" s="56">
        <f>INDEX(Y22:Y55,MATCH(AC39,X22:X55,0))</f>
        <v>-120.37037037037037</v>
      </c>
      <c r="AE39" s="56">
        <f>INDEX(Z22:Z55,MATCH(AC39,X22:X55,0))</f>
        <v>-226.33744855967075</v>
      </c>
      <c r="AF39" s="49">
        <f>INDEX(AA22:AA55,MATCH(AC39,X22:X55,0))</f>
        <v>-7.2686236854138091E-3</v>
      </c>
      <c r="AH39" s="55"/>
      <c r="AI39" s="54"/>
      <c r="AJ39" s="54"/>
    </row>
    <row r="40" spans="5:36" s="37" customFormat="1" ht="12.75" x14ac:dyDescent="0.2">
      <c r="L40" s="38"/>
      <c r="M40" s="35"/>
      <c r="N40" s="35"/>
      <c r="O40" s="35"/>
      <c r="P40" s="35"/>
      <c r="Q40" s="35"/>
      <c r="R40" s="35"/>
      <c r="S40" s="35"/>
      <c r="T40" s="35"/>
      <c r="U40" s="34"/>
      <c r="V40" s="38"/>
      <c r="W40" s="44">
        <v>18</v>
      </c>
      <c r="X40" s="53">
        <f>G19/MAX(W22:W55)*W40</f>
        <v>6</v>
      </c>
      <c r="Y40" s="53">
        <f t="shared" si="0"/>
        <v>-133.33333333333331</v>
      </c>
      <c r="Z40" s="52">
        <f t="shared" si="1"/>
        <v>-311.11111111111114</v>
      </c>
      <c r="AA40" s="51">
        <f t="shared" si="2"/>
        <v>-5.6022222222222211E-3</v>
      </c>
      <c r="AB40" s="49"/>
      <c r="AC40" s="50">
        <v>5.6666666666666661</v>
      </c>
      <c r="AD40" s="56">
        <f>INDEX(Y22:Y55,MATCH(AC40,X22:X55,0))</f>
        <v>-127.3148148148148</v>
      </c>
      <c r="AE40" s="56">
        <f>INDEX(Z22:Z55,MATCH(AC40,X22:X55,0))</f>
        <v>-267.64403292181055</v>
      </c>
      <c r="AF40" s="49">
        <f>INDEX(AA22:AA55,MATCH(AC40,X22:X55,0))</f>
        <v>-6.4205438385916786E-3</v>
      </c>
      <c r="AH40" s="55"/>
      <c r="AI40" s="54"/>
      <c r="AJ40" s="54"/>
    </row>
    <row r="41" spans="5:36" s="37" customFormat="1" ht="12.75" x14ac:dyDescent="0.2">
      <c r="I41" s="58" t="s">
        <v>38</v>
      </c>
      <c r="J41" s="38"/>
      <c r="K41" s="38"/>
      <c r="L41" s="38"/>
      <c r="M41" s="35"/>
      <c r="N41" s="35"/>
      <c r="O41" s="35"/>
      <c r="P41" s="35"/>
      <c r="Q41" s="35"/>
      <c r="R41" s="35"/>
      <c r="S41" s="35"/>
      <c r="T41" s="35"/>
      <c r="U41" s="34"/>
      <c r="V41" s="38"/>
      <c r="W41" s="44">
        <v>19</v>
      </c>
      <c r="X41" s="53">
        <f>G19/MAX(W22:W55)*W41</f>
        <v>6.333333333333333</v>
      </c>
      <c r="Y41" s="53">
        <f t="shared" si="0"/>
        <v>-138.42592592592592</v>
      </c>
      <c r="Z41" s="52">
        <f t="shared" si="1"/>
        <v>-356.4300411522633</v>
      </c>
      <c r="AA41" s="51">
        <f t="shared" si="2"/>
        <v>-4.8184856538637409E-3</v>
      </c>
      <c r="AB41" s="40"/>
      <c r="AC41" s="50">
        <v>6</v>
      </c>
      <c r="AD41" s="56">
        <f>INDEX(Y22:Y55,MATCH(AC41,X22:X55,0))</f>
        <v>-133.33333333333331</v>
      </c>
      <c r="AE41" s="56">
        <f>INDEX(Z22:Z55,MATCH(AC41,X22:X55,0))</f>
        <v>-311.11111111111114</v>
      </c>
      <c r="AF41" s="49">
        <f>INDEX(AA22:AA55,MATCH(AC41,X22:X55,0))</f>
        <v>-5.6022222222222211E-3</v>
      </c>
      <c r="AH41" s="55"/>
      <c r="AI41" s="54"/>
      <c r="AJ41" s="54"/>
    </row>
    <row r="42" spans="5:36" s="37" customFormat="1" ht="12.75" x14ac:dyDescent="0.2">
      <c r="I42" s="48" t="s">
        <v>34</v>
      </c>
      <c r="J42" s="59">
        <f>MAX(AE21:AE54)</f>
        <v>0</v>
      </c>
      <c r="K42" s="38" t="s">
        <v>37</v>
      </c>
      <c r="L42" s="38"/>
      <c r="M42" s="35"/>
      <c r="N42" s="35"/>
      <c r="O42" s="35"/>
      <c r="P42" s="35"/>
      <c r="Q42" s="35"/>
      <c r="R42" s="35"/>
      <c r="S42" s="35"/>
      <c r="T42" s="35"/>
      <c r="U42" s="34"/>
      <c r="V42" s="38"/>
      <c r="W42" s="44">
        <v>20</v>
      </c>
      <c r="X42" s="53">
        <f>G19/MAX(W22:W55)*W42</f>
        <v>6.6666666666666661</v>
      </c>
      <c r="Y42" s="53">
        <f t="shared" si="0"/>
        <v>-142.59259259259258</v>
      </c>
      <c r="Z42" s="52">
        <f t="shared" si="1"/>
        <v>-403.29218106995876</v>
      </c>
      <c r="AA42" s="51">
        <f t="shared" si="2"/>
        <v>-4.074366712391404E-3</v>
      </c>
      <c r="AB42" s="40"/>
      <c r="AC42" s="50">
        <v>6.333333333333333</v>
      </c>
      <c r="AD42" s="56">
        <f>INDEX(Y22:Y55,MATCH(AC42,X22:X55,0))</f>
        <v>-138.42592592592592</v>
      </c>
      <c r="AE42" s="56">
        <f>INDEX(Z22:Z55,MATCH(AC42,X22:X55,0))</f>
        <v>-356.4300411522633</v>
      </c>
      <c r="AF42" s="49">
        <f>INDEX(AA22:AA55,MATCH(AC42,X22:X55,0))</f>
        <v>-4.8184856538637409E-3</v>
      </c>
      <c r="AH42" s="55"/>
      <c r="AI42" s="54"/>
      <c r="AJ42" s="54"/>
    </row>
    <row r="43" spans="5:36" s="37" customFormat="1" ht="12.75" x14ac:dyDescent="0.2">
      <c r="I43" s="48" t="s">
        <v>33</v>
      </c>
      <c r="J43" s="59">
        <f>MIN(AE21:AE54)</f>
        <v>-900</v>
      </c>
      <c r="K43" s="38" t="s">
        <v>37</v>
      </c>
      <c r="L43" s="38"/>
      <c r="M43" s="35"/>
      <c r="N43" s="35"/>
      <c r="O43" s="35"/>
      <c r="P43" s="35"/>
      <c r="Q43" s="35"/>
      <c r="R43" s="35"/>
      <c r="S43" s="35"/>
      <c r="T43" s="35"/>
      <c r="U43" s="34"/>
      <c r="V43" s="38"/>
      <c r="W43" s="44">
        <v>21</v>
      </c>
      <c r="X43" s="53">
        <f>G19/MAX(W22:W55)*W43</f>
        <v>7</v>
      </c>
      <c r="Y43" s="53">
        <f t="shared" si="0"/>
        <v>-145.83333333333334</v>
      </c>
      <c r="Z43" s="52">
        <f t="shared" si="1"/>
        <v>-451.38888888888891</v>
      </c>
      <c r="AA43" s="51">
        <f t="shared" si="2"/>
        <v>-3.3750694444444444E-3</v>
      </c>
      <c r="AB43" s="40"/>
      <c r="AC43" s="50">
        <v>6.6666666666666661</v>
      </c>
      <c r="AD43" s="56">
        <f>INDEX(Y22:Y55,MATCH(AC43,X22:X55,0))</f>
        <v>-142.59259259259258</v>
      </c>
      <c r="AE43" s="56">
        <f>INDEX(Z22:Z55,MATCH(AC43,X22:X55,0))</f>
        <v>-403.29218106995876</v>
      </c>
      <c r="AF43" s="49">
        <f>INDEX(AA22:AA55,MATCH(AC43,X22:X55,0))</f>
        <v>-4.074366712391404E-3</v>
      </c>
      <c r="AH43" s="55"/>
      <c r="AI43" s="54"/>
      <c r="AJ43" s="54"/>
    </row>
    <row r="44" spans="5:36" s="37" customFormat="1" ht="12.75" x14ac:dyDescent="0.2">
      <c r="I44" s="46" t="s">
        <v>35</v>
      </c>
      <c r="J44" s="38"/>
      <c r="K44" s="38"/>
      <c r="L44" s="38"/>
      <c r="M44" s="35"/>
      <c r="N44" s="35"/>
      <c r="O44" s="35"/>
      <c r="P44" s="35"/>
      <c r="Q44" s="35"/>
      <c r="R44" s="35"/>
      <c r="S44" s="35"/>
      <c r="T44" s="35"/>
      <c r="U44" s="34"/>
      <c r="V44" s="38"/>
      <c r="W44" s="44">
        <v>22</v>
      </c>
      <c r="X44" s="53">
        <f>G19/MAX(W22:W55)*W44</f>
        <v>7.333333333333333</v>
      </c>
      <c r="Y44" s="53">
        <f t="shared" si="0"/>
        <v>-148.14814814814815</v>
      </c>
      <c r="Z44" s="52">
        <f t="shared" si="1"/>
        <v>-500.41152263374488</v>
      </c>
      <c r="AA44" s="51">
        <f t="shared" si="2"/>
        <v>-2.7259350708733424E-3</v>
      </c>
      <c r="AB44" s="40"/>
      <c r="AC44" s="50">
        <v>7</v>
      </c>
      <c r="AD44" s="56">
        <f>INDEX(Y22:Y55,MATCH(AC44,X22:X55,0))</f>
        <v>-145.83333333333334</v>
      </c>
      <c r="AE44" s="56">
        <f>INDEX(Z22:Z55,MATCH(AC44,X22:X55,0))</f>
        <v>-451.38888888888891</v>
      </c>
      <c r="AF44" s="49">
        <f>INDEX(AA22:AA55,MATCH(AC44,X22:X55,0))</f>
        <v>-3.3750694444444444E-3</v>
      </c>
      <c r="AH44" s="55"/>
      <c r="AI44" s="54"/>
      <c r="AJ44" s="54"/>
    </row>
    <row r="45" spans="5:36" s="37" customFormat="1" ht="12.75" x14ac:dyDescent="0.2">
      <c r="I45" s="48" t="s">
        <v>34</v>
      </c>
      <c r="J45" s="47">
        <f>INDEX(AC21:AC54,MATCH(J42,AE21:AE54,0))</f>
        <v>0</v>
      </c>
      <c r="K45" s="38" t="s">
        <v>32</v>
      </c>
      <c r="L45" s="38"/>
      <c r="M45" s="35"/>
      <c r="N45" s="35"/>
      <c r="O45" s="35"/>
      <c r="P45" s="35"/>
      <c r="Q45" s="35"/>
      <c r="R45" s="35"/>
      <c r="S45" s="35"/>
      <c r="T45" s="35"/>
      <c r="U45" s="34"/>
      <c r="V45" s="38"/>
      <c r="W45" s="44">
        <v>23</v>
      </c>
      <c r="X45" s="53">
        <f>G19/MAX(W22:W55)*W45</f>
        <v>7.6666666666666661</v>
      </c>
      <c r="Y45" s="53">
        <f t="shared" si="0"/>
        <v>-149.53703703703704</v>
      </c>
      <c r="Z45" s="52">
        <f t="shared" si="1"/>
        <v>-550.05144032921805</v>
      </c>
      <c r="AA45" s="51">
        <f t="shared" si="2"/>
        <v>-2.1324076931870154E-3</v>
      </c>
      <c r="AB45" s="40"/>
      <c r="AC45" s="50">
        <v>7.333333333333333</v>
      </c>
      <c r="AD45" s="56">
        <f>INDEX(Y22:Y55,MATCH(AC45,X22:X55,0))</f>
        <v>-148.14814814814815</v>
      </c>
      <c r="AE45" s="56">
        <f>INDEX(Z22:Z55,MATCH(AC45,X22:X55,0))</f>
        <v>-500.41152263374488</v>
      </c>
      <c r="AF45" s="49">
        <f>INDEX(AA22:AA55,MATCH(AC45,X22:X55,0))</f>
        <v>-2.7259350708733424E-3</v>
      </c>
      <c r="AH45" s="55"/>
      <c r="AI45" s="54"/>
      <c r="AJ45" s="54"/>
    </row>
    <row r="46" spans="5:36" s="37" customFormat="1" ht="12.75" x14ac:dyDescent="0.2">
      <c r="I46" s="48" t="s">
        <v>33</v>
      </c>
      <c r="J46" s="47">
        <f>INDEX(AC21:AC54,MATCH(J43,AE21:AE54,0))</f>
        <v>10</v>
      </c>
      <c r="K46" s="46" t="s">
        <v>32</v>
      </c>
      <c r="L46" s="38"/>
      <c r="M46" s="35"/>
      <c r="N46" s="35"/>
      <c r="O46" s="35"/>
      <c r="P46" s="35"/>
      <c r="Q46" s="35"/>
      <c r="R46" s="35"/>
      <c r="S46" s="35"/>
      <c r="T46" s="35"/>
      <c r="U46" s="34"/>
      <c r="V46" s="38"/>
      <c r="W46" s="44">
        <v>24</v>
      </c>
      <c r="X46" s="53">
        <f>G19/MAX(W22:W55)*W46</f>
        <v>8</v>
      </c>
      <c r="Y46" s="53">
        <f t="shared" si="0"/>
        <v>-150</v>
      </c>
      <c r="Z46" s="52">
        <f t="shared" si="1"/>
        <v>-600</v>
      </c>
      <c r="AA46" s="51">
        <f t="shared" si="2"/>
        <v>-1.6000000000000031E-3</v>
      </c>
      <c r="AB46" s="40"/>
      <c r="AC46" s="50">
        <v>7.6666666666666661</v>
      </c>
      <c r="AD46" s="56">
        <f>INDEX(Y22:Y55,MATCH(AC46,X22:X55,0))</f>
        <v>-149.53703703703704</v>
      </c>
      <c r="AE46" s="56">
        <f>INDEX(Z22:Z55,MATCH(AC46,X22:X55,0))</f>
        <v>-550.05144032921805</v>
      </c>
      <c r="AF46" s="49">
        <f>INDEX(AA22:AA55,MATCH(AC46,X22:X55,0))</f>
        <v>-2.1324076931870154E-3</v>
      </c>
      <c r="AH46" s="55"/>
      <c r="AI46" s="54"/>
      <c r="AJ46" s="54"/>
    </row>
    <row r="47" spans="5:36" s="37" customFormat="1" ht="12.75" x14ac:dyDescent="0.2">
      <c r="L47" s="38"/>
      <c r="M47" s="35"/>
      <c r="N47" s="35"/>
      <c r="O47" s="35"/>
      <c r="P47" s="35"/>
      <c r="Q47" s="35"/>
      <c r="R47" s="35"/>
      <c r="S47" s="35"/>
      <c r="T47" s="35"/>
      <c r="U47" s="34"/>
      <c r="V47" s="38"/>
      <c r="W47" s="44">
        <v>25</v>
      </c>
      <c r="X47" s="53">
        <f>G19/MAX(W22:W55)*W47</f>
        <v>8.3333333333333321</v>
      </c>
      <c r="Y47" s="53">
        <f t="shared" si="0"/>
        <v>-150</v>
      </c>
      <c r="Z47" s="52">
        <f t="shared" si="1"/>
        <v>-649.99999999999977</v>
      </c>
      <c r="AA47" s="51">
        <f t="shared" si="2"/>
        <v>-1.134259259259263E-3</v>
      </c>
      <c r="AB47" s="40"/>
      <c r="AC47" s="50">
        <v>8</v>
      </c>
      <c r="AD47" s="56">
        <f>INDEX(Y22:Y55,MATCH(AC47,X22:X55,0))</f>
        <v>-150</v>
      </c>
      <c r="AE47" s="56">
        <f>INDEX(Z22:Z55,MATCH(AC47,X22:X55,0))</f>
        <v>-600</v>
      </c>
      <c r="AF47" s="49">
        <f>INDEX(AA22:AA55,MATCH(AC47,X22:X55,0))</f>
        <v>-1.6000000000000031E-3</v>
      </c>
      <c r="AH47" s="55"/>
      <c r="AI47" s="54"/>
      <c r="AJ47" s="54"/>
    </row>
    <row r="48" spans="5:36" s="37" customFormat="1" ht="12.75" x14ac:dyDescent="0.2">
      <c r="L48" s="38"/>
      <c r="M48" s="35"/>
      <c r="N48" s="35"/>
      <c r="O48" s="35"/>
      <c r="P48" s="35"/>
      <c r="Q48" s="35"/>
      <c r="R48" s="35"/>
      <c r="S48" s="35"/>
      <c r="T48" s="35"/>
      <c r="U48" s="34"/>
      <c r="V48" s="38"/>
      <c r="W48" s="44">
        <v>26</v>
      </c>
      <c r="X48" s="53">
        <f>G19/MAX(W22:W55)*W48</f>
        <v>8.6666666666666661</v>
      </c>
      <c r="Y48" s="53">
        <f t="shared" si="0"/>
        <v>-150</v>
      </c>
      <c r="Z48" s="52">
        <f t="shared" si="1"/>
        <v>-700</v>
      </c>
      <c r="AA48" s="51">
        <f t="shared" si="2"/>
        <v>-7.4074074074074276E-4</v>
      </c>
      <c r="AB48" s="40"/>
      <c r="AC48" s="50">
        <v>8</v>
      </c>
      <c r="AD48" s="56">
        <f>INDEX(Y22:Y55,MATCH(AC48,X22:X55,0))</f>
        <v>-150</v>
      </c>
      <c r="AE48" s="56">
        <f>INDEX(Z22:Z55,MATCH(AC48,X22:X55,0))</f>
        <v>-600</v>
      </c>
      <c r="AF48" s="49">
        <f>INDEX(AA22:AA55,MATCH(AC48,X22:X55,0))</f>
        <v>-1.6000000000000031E-3</v>
      </c>
      <c r="AH48" s="55"/>
      <c r="AI48" s="54"/>
      <c r="AJ48" s="54"/>
    </row>
    <row r="49" spans="1:36" s="37" customFormat="1" ht="12.75" x14ac:dyDescent="0.2">
      <c r="L49" s="38"/>
      <c r="M49" s="35"/>
      <c r="N49" s="35"/>
      <c r="O49" s="35"/>
      <c r="P49" s="35"/>
      <c r="Q49" s="35"/>
      <c r="R49" s="35"/>
      <c r="S49" s="35"/>
      <c r="T49" s="35"/>
      <c r="U49" s="34"/>
      <c r="V49" s="38"/>
      <c r="W49" s="44">
        <v>27</v>
      </c>
      <c r="X49" s="53">
        <f>G19/MAX(W22:W55)*W49</f>
        <v>9</v>
      </c>
      <c r="Y49" s="53">
        <f t="shared" si="0"/>
        <v>-150</v>
      </c>
      <c r="Z49" s="52">
        <f t="shared" si="1"/>
        <v>-750</v>
      </c>
      <c r="AA49" s="51">
        <f t="shared" si="2"/>
        <v>-4.2500000000000084E-4</v>
      </c>
      <c r="AB49" s="40"/>
      <c r="AC49" s="50">
        <v>8.3333333333333321</v>
      </c>
      <c r="AD49" s="56">
        <f>INDEX(Y22:Y55,MATCH(AC49,X22:X55,0))</f>
        <v>-150</v>
      </c>
      <c r="AE49" s="56">
        <f>INDEX(Z22:Z55,MATCH(AC49,X22:X55,0))</f>
        <v>-649.99999999999977</v>
      </c>
      <c r="AF49" s="49">
        <f>INDEX(AA22:AA55,MATCH(AC49,X22:X55,0))</f>
        <v>-1.134259259259263E-3</v>
      </c>
      <c r="AH49" s="55"/>
      <c r="AI49" s="54"/>
      <c r="AJ49" s="54"/>
    </row>
    <row r="50" spans="1:36" s="37" customFormat="1" ht="12.75" x14ac:dyDescent="0.2">
      <c r="I50" s="38"/>
      <c r="J50" s="38"/>
      <c r="K50" s="38"/>
      <c r="L50" s="38"/>
      <c r="M50" s="35"/>
      <c r="N50" s="35"/>
      <c r="O50" s="35"/>
      <c r="P50" s="35"/>
      <c r="Q50" s="35"/>
      <c r="R50" s="35"/>
      <c r="S50" s="35"/>
      <c r="T50" s="35"/>
      <c r="U50" s="34"/>
      <c r="V50" s="38"/>
      <c r="W50" s="44">
        <v>28</v>
      </c>
      <c r="X50" s="53">
        <f>G19/MAX(W22:W55)*W50</f>
        <v>9.3333333333333321</v>
      </c>
      <c r="Y50" s="53">
        <f t="shared" si="0"/>
        <v>-150</v>
      </c>
      <c r="Z50" s="52">
        <f t="shared" si="1"/>
        <v>-799.99999999999977</v>
      </c>
      <c r="AA50" s="51">
        <f t="shared" si="2"/>
        <v>-1.9259259259259365E-4</v>
      </c>
      <c r="AB50" s="40"/>
      <c r="AC50" s="50">
        <v>8.6666666666666661</v>
      </c>
      <c r="AD50" s="56">
        <f>INDEX(Y22:Y55,MATCH(AC50,X22:X55,0))</f>
        <v>-150</v>
      </c>
      <c r="AE50" s="56">
        <f>INDEX(Z22:Z55,MATCH(AC50,X22:X55,0))</f>
        <v>-700</v>
      </c>
      <c r="AF50" s="49">
        <f>INDEX(AA22:AA55,MATCH(AC50,X22:X55,0))</f>
        <v>-7.4074074074074276E-4</v>
      </c>
      <c r="AH50" s="55"/>
      <c r="AI50" s="54"/>
      <c r="AJ50" s="54"/>
    </row>
    <row r="51" spans="1:36" s="37" customFormat="1" ht="12.75" x14ac:dyDescent="0.2">
      <c r="I51" s="58" t="s">
        <v>36</v>
      </c>
      <c r="J51" s="38"/>
      <c r="K51" s="38"/>
      <c r="L51" s="38"/>
      <c r="M51" s="35"/>
      <c r="N51" s="35"/>
      <c r="O51" s="35"/>
      <c r="P51" s="35"/>
      <c r="Q51" s="35"/>
      <c r="R51" s="35"/>
      <c r="S51" s="35"/>
      <c r="T51" s="35"/>
      <c r="U51" s="34"/>
      <c r="V51" s="38"/>
      <c r="W51" s="44">
        <v>29</v>
      </c>
      <c r="X51" s="53">
        <f>G19/MAX(W22:W55)*W51</f>
        <v>9.6666666666666661</v>
      </c>
      <c r="Y51" s="53">
        <f t="shared" si="0"/>
        <v>-150</v>
      </c>
      <c r="Z51" s="52">
        <f t="shared" si="1"/>
        <v>-850</v>
      </c>
      <c r="AA51" s="51">
        <f t="shared" si="2"/>
        <v>-4.9074074074074346E-5</v>
      </c>
      <c r="AB51" s="40"/>
      <c r="AC51" s="50">
        <v>9</v>
      </c>
      <c r="AD51" s="56">
        <f>INDEX(Y22:Y55,MATCH(AC51,X22:X55,0))</f>
        <v>-150</v>
      </c>
      <c r="AE51" s="56">
        <f>INDEX(Z22:Z55,MATCH(AC51,X22:X55,0))</f>
        <v>-750</v>
      </c>
      <c r="AF51" s="49">
        <f>INDEX(AA22:AA55,MATCH(AC51,X22:X55,0))</f>
        <v>-4.2500000000000084E-4</v>
      </c>
      <c r="AH51" s="55"/>
      <c r="AI51" s="54"/>
      <c r="AJ51" s="54"/>
    </row>
    <row r="52" spans="1:36" s="37" customFormat="1" ht="12.75" x14ac:dyDescent="0.2">
      <c r="I52" s="48" t="s">
        <v>34</v>
      </c>
      <c r="J52" s="57">
        <f>MAX(AF21:AF54)</f>
        <v>0</v>
      </c>
      <c r="K52" s="38" t="s">
        <v>32</v>
      </c>
      <c r="L52" s="38"/>
      <c r="M52" s="35"/>
      <c r="N52" s="35"/>
      <c r="O52" s="35"/>
      <c r="P52" s="35"/>
      <c r="Q52" s="35"/>
      <c r="R52" s="35"/>
      <c r="S52" s="35"/>
      <c r="T52" s="35"/>
      <c r="U52" s="34"/>
      <c r="V52" s="38"/>
      <c r="W52" s="44">
        <v>30</v>
      </c>
      <c r="X52" s="53">
        <f>G19/MAX(W22:W55)*W52</f>
        <v>10</v>
      </c>
      <c r="Y52" s="53">
        <f t="shared" si="0"/>
        <v>-150</v>
      </c>
      <c r="Z52" s="52">
        <f t="shared" si="1"/>
        <v>-900</v>
      </c>
      <c r="AA52" s="51">
        <f t="shared" si="2"/>
        <v>0</v>
      </c>
      <c r="AB52" s="40"/>
      <c r="AC52" s="50">
        <v>9.3333333333333321</v>
      </c>
      <c r="AD52" s="56">
        <f>INDEX(Y22:Y55,MATCH(AC52,X22:X55,0))</f>
        <v>-150</v>
      </c>
      <c r="AE52" s="56">
        <f>INDEX(Z22:Z55,MATCH(AC52,X22:X55,0))</f>
        <v>-799.99999999999977</v>
      </c>
      <c r="AF52" s="49">
        <f>INDEX(AA22:AA55,MATCH(AC52,X22:X55,0))</f>
        <v>-1.9259259259259365E-4</v>
      </c>
      <c r="AH52" s="55"/>
      <c r="AI52" s="54"/>
      <c r="AJ52" s="54"/>
    </row>
    <row r="53" spans="1:36" s="37" customFormat="1" ht="12.75" x14ac:dyDescent="0.2">
      <c r="I53" s="48" t="s">
        <v>33</v>
      </c>
      <c r="J53" s="57">
        <f>MIN(AF21:AF54)</f>
        <v>-2.2239999999999999E-2</v>
      </c>
      <c r="K53" s="46" t="s">
        <v>32</v>
      </c>
      <c r="L53" s="38"/>
      <c r="M53" s="35"/>
      <c r="N53" s="35"/>
      <c r="O53" s="35"/>
      <c r="P53" s="35"/>
      <c r="Q53" s="35"/>
      <c r="R53" s="35"/>
      <c r="S53" s="35"/>
      <c r="T53" s="35"/>
      <c r="U53" s="34"/>
      <c r="V53" s="38"/>
      <c r="W53" s="38"/>
      <c r="X53" s="53">
        <f>X52</f>
        <v>10</v>
      </c>
      <c r="Y53" s="44"/>
      <c r="Z53" s="40"/>
      <c r="AA53" s="51"/>
      <c r="AB53" s="40"/>
      <c r="AC53" s="50">
        <v>9.6666666666666661</v>
      </c>
      <c r="AD53" s="56">
        <f>INDEX(Y22:Y55,MATCH(AC53,X22:X55,0))</f>
        <v>-150</v>
      </c>
      <c r="AE53" s="56">
        <f>INDEX(Z22:Z55,MATCH(AC53,X22:X55,0))</f>
        <v>-850</v>
      </c>
      <c r="AF53" s="49">
        <f>INDEX(AA23:AA56,MATCH(AC53,X23:X56,0))</f>
        <v>-4.9074074074074346E-5</v>
      </c>
      <c r="AH53" s="55"/>
      <c r="AI53" s="54"/>
      <c r="AJ53" s="54"/>
    </row>
    <row r="54" spans="1:36" s="37" customFormat="1" ht="12.75" x14ac:dyDescent="0.2">
      <c r="I54" s="46" t="s">
        <v>35</v>
      </c>
      <c r="J54" s="38"/>
      <c r="K54" s="38"/>
      <c r="L54" s="38"/>
      <c r="M54" s="35"/>
      <c r="N54" s="35"/>
      <c r="O54" s="35"/>
      <c r="P54" s="35"/>
      <c r="Q54" s="35"/>
      <c r="R54" s="35"/>
      <c r="S54" s="35"/>
      <c r="T54" s="35"/>
      <c r="U54" s="34"/>
      <c r="V54" s="38"/>
      <c r="W54" s="38"/>
      <c r="X54" s="53">
        <f>G19-G21</f>
        <v>8</v>
      </c>
      <c r="Y54" s="53">
        <f>IF(($G$19-X54)&gt;$G$22,0,IF(($G$19-X54)&gt;$G$21,-$G$23*(1-($G$19-$G$21-X54)^2/($G$22-$G$21)^2),-$G$23))</f>
        <v>-150</v>
      </c>
      <c r="Z54" s="52">
        <f>IF(($G$19-X54)&gt;$G$22,0,IF(($G$19-X54)&gt;$G$21,-$G$23*(1/3)*(3*(X54-$G$19+$G$22)^2/($G$22-$G$21)-(X54-$G$19+$G$22)^3/($G$22-$G$21)^2),-(1/3)*$G$23*(-3*$G$19+3*X54+2*$G$22+$G$21)))</f>
        <v>-600</v>
      </c>
      <c r="AA54" s="51">
        <f>IF(($G$19-X54)&gt;$G$22,-(1/60)*($G$23/($G$17*$G$18))*((5*$G$21^2+10*$G$22*$G$21+15*$G$22^2)*($G$19-X54)-$G$21^3-2*$G$21^2*$G$22-3*$G$21*$G$22^2-4*$G$22^3),IF(($G$19-X54)&gt;$G$21,-(1/60)*($G$23/($G$17*$G$18))*(($G$19-X54-$G$21)^5/($G$22-$G$21)^2-10*($G$19-X54)^3+(10*$G$21+20*$G$22)*($G$19-X54)^2),-(0.166666666666667)*$G$23/($G$17*$G$18)*(($G$21+2*$G$22)*($G$19-X54)^2-($G$19-X54)^3)))</f>
        <v>-1.6000000000000031E-3</v>
      </c>
      <c r="AB54" s="40"/>
      <c r="AC54" s="50">
        <v>10</v>
      </c>
      <c r="AD54" s="56">
        <f>INDEX(Y22:Y55,MATCH(AC54,X22:X55,0))</f>
        <v>-150</v>
      </c>
      <c r="AE54" s="56">
        <f>INDEX(Z22:Z55,MATCH(AC54,X22:X55,0))</f>
        <v>-900</v>
      </c>
      <c r="AF54" s="49">
        <f>INDEX(AA24:AA57,MATCH(AC54,X24:X57,0))</f>
        <v>0</v>
      </c>
      <c r="AH54" s="55"/>
      <c r="AI54" s="54"/>
      <c r="AJ54" s="54"/>
    </row>
    <row r="55" spans="1:36" s="37" customFormat="1" ht="12.75" x14ac:dyDescent="0.2">
      <c r="I55" s="48" t="s">
        <v>34</v>
      </c>
      <c r="J55" s="47">
        <f>INDEX(AC21:AC54,MATCH(J52,AF21:AF54,0))</f>
        <v>10</v>
      </c>
      <c r="K55" s="38" t="s">
        <v>32</v>
      </c>
      <c r="L55" s="38"/>
      <c r="M55" s="35"/>
      <c r="N55" s="35"/>
      <c r="O55" s="35"/>
      <c r="P55" s="35"/>
      <c r="Q55" s="35"/>
      <c r="R55" s="35"/>
      <c r="S55" s="35"/>
      <c r="T55" s="35"/>
      <c r="U55" s="34"/>
      <c r="V55" s="38"/>
      <c r="W55" s="38"/>
      <c r="X55" s="53">
        <f>G19-G22</f>
        <v>2</v>
      </c>
      <c r="Y55" s="53">
        <f>IF(($G$19-X55)&gt;$G$22,0,IF(($G$19-X55)&gt;$G$21,-$G$23*(1-($G$19-$G$21-X55)^2/($G$22-$G$21)^2),-$G$23))</f>
        <v>0</v>
      </c>
      <c r="Z55" s="52">
        <f>IF(($G$19-X55)&gt;$G$22,0,IF(($G$19-X55)&gt;$G$21,-$G$23*(1/3)*(3*(X55-$G$19+$G$22)^2/($G$22-$G$21)-(X55-$G$19+$G$22)^3/($G$22-$G$21)^2),-(1/3)*$G$23*(-3*$G$19+3*X55+2*$G$22+$G$21)))</f>
        <v>0</v>
      </c>
      <c r="AA55" s="51">
        <f>IF(($G$19-X55)&gt;$G$22,-(1/60)*($G$23/($G$17*$G$18))*((5*$G$21^2+10*$G$22*$G$21+15*$G$22^2)*($G$19-X55)-$G$21^3-2*$G$21^2*$G$22-3*$G$21*$G$22^2-4*$G$22^3),IF(($G$19-X55)&gt;$G$21,-(1/60)*($G$23/($G$17*$G$18))*(($G$19-X55-$G$21)^5/($G$22-$G$21)^2-10*($G$19-X55)^3+(10*$G$21+20*$G$22)*($G$19-X55)^2),-(0.166666666666667)*$G$23/($G$17*$G$18)*(($G$21+2*$G$22)*($G$19-X55)^2-($G$19-X55)^3)))</f>
        <v>-1.6539999999999999E-2</v>
      </c>
      <c r="AB55" s="40"/>
      <c r="AC55" s="50">
        <v>10</v>
      </c>
      <c r="AD55" s="40">
        <v>0</v>
      </c>
      <c r="AE55" s="40">
        <v>0</v>
      </c>
      <c r="AF55" s="49"/>
      <c r="AH55" s="45"/>
    </row>
    <row r="56" spans="1:36" s="37" customFormat="1" ht="12.75" x14ac:dyDescent="0.2">
      <c r="I56" s="48" t="s">
        <v>33</v>
      </c>
      <c r="J56" s="47">
        <f>INDEX(AC21:AC54,MATCH(J53,AF21:AF54,0))</f>
        <v>0</v>
      </c>
      <c r="K56" s="46" t="s">
        <v>32</v>
      </c>
      <c r="L56" s="38"/>
      <c r="M56" s="35"/>
      <c r="N56" s="35"/>
      <c r="O56" s="35"/>
      <c r="P56" s="35"/>
      <c r="Q56" s="35"/>
      <c r="R56" s="35"/>
      <c r="S56" s="35"/>
      <c r="T56" s="35"/>
      <c r="U56" s="34"/>
      <c r="V56" s="38"/>
      <c r="W56" s="38"/>
      <c r="X56" s="38"/>
      <c r="Y56" s="38"/>
      <c r="AH56" s="45"/>
    </row>
    <row r="57" spans="1:36" s="37" customFormat="1" ht="12.75" x14ac:dyDescent="0.2">
      <c r="I57" s="38"/>
      <c r="J57" s="38"/>
      <c r="K57" s="38"/>
      <c r="L57" s="38"/>
      <c r="M57" s="35"/>
      <c r="N57" s="35"/>
      <c r="O57" s="35"/>
      <c r="P57" s="35"/>
      <c r="Q57" s="35"/>
      <c r="R57" s="35"/>
      <c r="S57" s="35"/>
      <c r="T57" s="35"/>
      <c r="U57" s="34"/>
      <c r="V57" s="38"/>
      <c r="W57" s="38"/>
      <c r="X57" s="38"/>
      <c r="Y57" s="38"/>
      <c r="AD57" s="40"/>
      <c r="AE57" s="40"/>
      <c r="AF57" s="40"/>
    </row>
    <row r="58" spans="1:36" s="37" customFormat="1" ht="12.75" x14ac:dyDescent="0.2">
      <c r="A58" s="38"/>
      <c r="B58" s="43"/>
      <c r="C58" s="44"/>
      <c r="D58" s="43"/>
      <c r="E58" s="38"/>
      <c r="F58" s="38"/>
      <c r="G58" s="38"/>
      <c r="H58" s="38"/>
      <c r="I58" s="38"/>
      <c r="J58" s="38"/>
      <c r="K58" s="38"/>
      <c r="L58" s="38"/>
      <c r="M58" s="35"/>
      <c r="N58" s="35"/>
      <c r="O58" s="35"/>
      <c r="P58" s="35"/>
      <c r="Q58" s="35"/>
      <c r="R58" s="35"/>
      <c r="S58" s="35"/>
      <c r="T58" s="35"/>
      <c r="U58" s="34"/>
      <c r="V58" s="38"/>
      <c r="W58" s="38"/>
      <c r="X58" s="38"/>
      <c r="Y58" s="38"/>
      <c r="AD58" s="40"/>
      <c r="AE58" s="40"/>
      <c r="AF58" s="40"/>
    </row>
    <row r="59" spans="1:36" s="37" customFormat="1" ht="12.75" x14ac:dyDescent="0.2">
      <c r="A59" s="39"/>
      <c r="B59" s="40"/>
      <c r="C59" s="41"/>
      <c r="D59" s="39"/>
      <c r="E59" s="39"/>
      <c r="F59" s="39"/>
      <c r="G59" s="41"/>
      <c r="H59" s="39"/>
      <c r="I59" s="39"/>
      <c r="J59" s="39"/>
      <c r="K59" s="39"/>
      <c r="L59" s="38"/>
      <c r="M59" s="35"/>
      <c r="N59" s="35"/>
      <c r="O59" s="35"/>
      <c r="P59" s="35"/>
      <c r="Q59" s="35"/>
      <c r="R59" s="35"/>
      <c r="S59" s="35"/>
      <c r="T59" s="35"/>
      <c r="U59" s="34"/>
      <c r="V59" s="38"/>
      <c r="W59" s="38"/>
      <c r="X59" s="38"/>
      <c r="Y59" s="38"/>
      <c r="AD59" s="40"/>
      <c r="AE59" s="40"/>
      <c r="AF59" s="40"/>
    </row>
    <row r="60" spans="1:36" s="37" customFormat="1" ht="12.75" x14ac:dyDescent="0.2">
      <c r="A60" s="103"/>
      <c r="B60" s="94"/>
      <c r="C60" s="94"/>
      <c r="D60" s="94"/>
      <c r="E60" s="94"/>
      <c r="F60" s="94"/>
      <c r="G60" s="95"/>
      <c r="H60" s="95"/>
      <c r="I60" s="95"/>
      <c r="J60" s="95"/>
      <c r="K60" s="96"/>
      <c r="L60" s="38"/>
      <c r="M60" s="35"/>
      <c r="N60" s="35"/>
      <c r="O60" s="35"/>
      <c r="P60" s="35"/>
      <c r="Q60" s="35"/>
      <c r="R60" s="35"/>
      <c r="S60" s="35"/>
      <c r="T60" s="35"/>
      <c r="U60" s="34"/>
      <c r="V60" s="38"/>
      <c r="W60" s="38"/>
      <c r="X60" s="38"/>
      <c r="Y60" s="38"/>
      <c r="AD60" s="40"/>
      <c r="AE60" s="40"/>
      <c r="AF60" s="40"/>
    </row>
    <row r="61" spans="1:36" s="37" customFormat="1" ht="12.75" x14ac:dyDescent="0.2">
      <c r="A61" s="97"/>
      <c r="B61" s="97"/>
      <c r="C61" s="97"/>
      <c r="D61" s="98"/>
      <c r="E61" s="98"/>
      <c r="F61" s="99"/>
      <c r="G61" s="104"/>
      <c r="H61" s="100"/>
      <c r="I61" s="101"/>
      <c r="J61" s="101"/>
      <c r="K61" s="102"/>
      <c r="L61" s="38"/>
      <c r="M61" s="35"/>
      <c r="N61" s="35"/>
      <c r="O61" s="35"/>
      <c r="P61" s="35"/>
      <c r="Q61" s="35"/>
      <c r="R61" s="35"/>
      <c r="S61" s="35"/>
      <c r="T61" s="35"/>
      <c r="U61" s="34"/>
      <c r="V61" s="38"/>
      <c r="W61" s="38"/>
      <c r="X61" s="38"/>
      <c r="Y61" s="38"/>
    </row>
  </sheetData>
  <mergeCells count="5">
    <mergeCell ref="B13:D13"/>
    <mergeCell ref="F25:K26"/>
    <mergeCell ref="F27:K28"/>
    <mergeCell ref="B28:D29"/>
    <mergeCell ref="B30:D31"/>
  </mergeCells>
  <hyperlinks>
    <hyperlink ref="B13" r:id="rId1" display=" (NASA TM X-73305, 1975)" xr:uid="{00000000-0004-0000-0100-000000000000}"/>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TRIANGLE LOAD PART SPAN (2)</vt:lpstr>
      <vt:lpstr>'READ ME'!Print_Area</vt:lpstr>
      <vt:lpstr>'TRIANGLE LOAD PART SPAN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2022-01-16T10:50:34Z</dcterms:modified>
  <cp:category>Engineering Spreadsheets</cp:category>
</cp:coreProperties>
</file>