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48" yWindow="0" windowWidth="18348" windowHeight="9252" firstSheet="1" activeTab="2"/>
  </bookViews>
  <sheets>
    <sheet name="~#temp" sheetId="5" state="hidden" r:id="rId1"/>
    <sheet name="READ ME" sheetId="9" r:id="rId2"/>
    <sheet name="ANALYSIS" sheetId="4" r:id="rId3"/>
  </sheets>
  <externalReferences>
    <externalReference r:id="rId4"/>
  </externalReferences>
  <definedNames>
    <definedName name="_xlnm.Print_Area" localSheetId="2">ANALYSIS!$A$8:$K$62</definedName>
    <definedName name="_xlnm.Print_Area" localSheetId="1">'READ ME'!$A$8:$K$62</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E42" i="4" l="1"/>
  <c r="E34" i="4"/>
  <c r="C12" i="9" l="1"/>
  <c r="B12" i="4" l="1"/>
  <c r="F11" i="4"/>
  <c r="L10" i="4"/>
  <c r="F10" i="4"/>
  <c r="J9" i="4"/>
  <c r="F9" i="4"/>
  <c r="J8" i="4"/>
  <c r="F8" i="4"/>
  <c r="X7" i="4" l="1"/>
  <c r="X6" i="4"/>
  <c r="X5" i="4"/>
  <c r="X4" i="4"/>
  <c r="X3" i="4"/>
  <c r="X2" i="4"/>
  <c r="X1" i="4"/>
  <c r="G1" i="4" s="1"/>
  <c r="J10" i="4" s="1"/>
  <c r="C38" i="4" l="1"/>
  <c r="C37" i="4"/>
  <c r="C36" i="4"/>
  <c r="C30" i="4" l="1"/>
  <c r="E30" i="4"/>
  <c r="C34" i="4"/>
  <c r="H38" i="4"/>
  <c r="C42" i="4"/>
  <c r="AA12" i="4"/>
  <c r="AA13" i="4" s="1"/>
  <c r="AA14" i="4" s="1"/>
  <c r="AA15" i="4" s="1"/>
  <c r="AA16" i="4" s="1"/>
  <c r="AA17" i="4" s="1"/>
  <c r="AA18" i="4" s="1"/>
  <c r="AA19" i="4" s="1"/>
  <c r="AA20" i="4" s="1"/>
  <c r="AA21" i="4" s="1"/>
  <c r="AA22" i="4" s="1"/>
  <c r="AA23" i="4" s="1"/>
  <c r="AA24" i="4" s="1"/>
  <c r="AA25" i="4" s="1"/>
  <c r="AA26" i="4" s="1"/>
  <c r="AA27" i="4" s="1"/>
  <c r="AA28" i="4" s="1"/>
  <c r="AA29" i="4" s="1"/>
  <c r="AA30" i="4" s="1"/>
  <c r="AA31" i="4" s="1"/>
  <c r="AA32" i="4" s="1"/>
  <c r="AA33" i="4" s="1"/>
  <c r="AA34" i="4" s="1"/>
  <c r="AA35" i="4" s="1"/>
  <c r="AA36" i="4" s="1"/>
  <c r="AA37" i="4" s="1"/>
  <c r="AA38" i="4" s="1"/>
  <c r="AA39" i="4" s="1"/>
  <c r="AA40" i="4" s="1"/>
  <c r="AA41" i="4" s="1"/>
  <c r="AA42" i="4" s="1"/>
  <c r="AA43" i="4" s="1"/>
  <c r="AA44" i="4" s="1"/>
  <c r="AA45" i="4" s="1"/>
  <c r="AA46" i="4" s="1"/>
  <c r="AA47" i="4" s="1"/>
  <c r="AA48" i="4" s="1"/>
  <c r="AA49" i="4" s="1"/>
  <c r="AA50" i="4" s="1"/>
  <c r="AA51" i="4" s="1"/>
  <c r="AA52" i="4" s="1"/>
  <c r="AA53" i="4" s="1"/>
  <c r="AA54" i="4" s="1"/>
  <c r="AA55" i="4" s="1"/>
  <c r="AA56" i="4" s="1"/>
  <c r="AA57" i="4" s="1"/>
  <c r="AA58" i="4" s="1"/>
  <c r="AA59" i="4" s="1"/>
  <c r="AA60" i="4" s="1"/>
  <c r="AG16" i="4"/>
  <c r="AF27" i="4" s="1"/>
  <c r="AG17" i="4"/>
  <c r="AF20" i="4"/>
  <c r="AF35" i="4" s="1"/>
  <c r="AF21" i="4"/>
  <c r="AF33" i="4" s="1"/>
  <c r="AF22" i="4"/>
  <c r="AF34" i="4" s="1"/>
  <c r="AG22" i="4"/>
  <c r="AG39" i="4" s="1"/>
  <c r="AF23" i="4"/>
  <c r="AF36" i="4" s="1"/>
  <c r="AG23" i="4"/>
  <c r="AG36" i="4" s="1"/>
  <c r="AG28" i="4"/>
  <c r="AG40" i="4" s="1"/>
  <c r="AF31" i="4"/>
  <c r="AG31" i="4"/>
  <c r="AF32" i="4"/>
  <c r="AG32" i="4"/>
  <c r="AG33" i="4"/>
  <c r="AG35" i="4"/>
  <c r="AG44" i="4"/>
  <c r="AG46" i="4"/>
  <c r="C29" i="4"/>
  <c r="C40" i="4"/>
  <c r="C28" i="4"/>
  <c r="H36" i="4"/>
  <c r="C41" i="4"/>
  <c r="C32" i="4"/>
  <c r="H37" i="4"/>
  <c r="C33" i="4"/>
  <c r="AF28" i="4" l="1"/>
  <c r="AF38" i="4" s="1"/>
  <c r="AF24" i="4"/>
  <c r="AF45" i="4"/>
  <c r="AF43" i="4"/>
  <c r="AF41" i="4"/>
  <c r="AF39" i="4"/>
  <c r="AG34" i="4"/>
  <c r="AB11" i="4"/>
  <c r="AG27" i="4"/>
  <c r="AG37" i="4" s="1"/>
  <c r="AF25" i="4"/>
  <c r="AF44" i="4" s="1"/>
  <c r="AB60" i="4"/>
  <c r="AC60" i="4" s="1"/>
  <c r="AG43" i="4"/>
  <c r="AG41" i="4"/>
  <c r="AG38" i="4"/>
  <c r="AG45" i="4"/>
  <c r="AF26" i="4"/>
  <c r="AF46" i="4" s="1"/>
  <c r="AF37" i="4"/>
  <c r="AF42" i="4"/>
  <c r="AF40" i="4" l="1"/>
  <c r="AD11" i="4"/>
  <c r="AG42" i="4"/>
  <c r="AC11" i="4"/>
  <c r="AG12" i="4"/>
  <c r="AB12" i="4" s="1"/>
  <c r="AD12" i="4" s="1"/>
  <c r="AD60" i="4"/>
  <c r="AC12" i="4" l="1"/>
  <c r="AB13" i="4"/>
  <c r="AB14" i="4" s="1"/>
  <c r="AD14" i="4" s="1"/>
  <c r="AC14" i="4" l="1"/>
  <c r="AB15" i="4"/>
  <c r="AC15" i="4" s="1"/>
  <c r="AD13" i="4"/>
  <c r="AC13" i="4"/>
  <c r="AB16" i="4" l="1"/>
  <c r="AB17" i="4" s="1"/>
  <c r="AD15" i="4"/>
  <c r="AD16" i="4" l="1"/>
  <c r="AC16" i="4"/>
  <c r="AD17" i="4"/>
  <c r="AB18" i="4"/>
  <c r="AC17" i="4"/>
  <c r="AC18" i="4" l="1"/>
  <c r="AD18" i="4"/>
  <c r="AB19" i="4"/>
  <c r="AD19" i="4" l="1"/>
  <c r="AB20" i="4"/>
  <c r="AC19" i="4"/>
  <c r="AC20" i="4" l="1"/>
  <c r="AD20" i="4"/>
  <c r="AB21" i="4"/>
  <c r="AD21" i="4" l="1"/>
  <c r="AB22" i="4"/>
  <c r="AC21" i="4"/>
  <c r="AD22" i="4" l="1"/>
  <c r="AC22" i="4"/>
  <c r="AB23" i="4"/>
  <c r="AD23" i="4" l="1"/>
  <c r="AC23" i="4"/>
  <c r="AB24" i="4"/>
  <c r="AB25" i="4" l="1"/>
  <c r="AC24" i="4"/>
  <c r="AD24" i="4"/>
  <c r="AD25" i="4" l="1"/>
  <c r="AB26" i="4"/>
  <c r="AC25" i="4"/>
  <c r="AC26" i="4" l="1"/>
  <c r="AD26" i="4"/>
  <c r="AB27" i="4"/>
  <c r="AD27" i="4" l="1"/>
  <c r="AC27" i="4"/>
  <c r="AB28" i="4"/>
  <c r="AB29" i="4" l="1"/>
  <c r="AD28" i="4"/>
  <c r="AC28" i="4"/>
  <c r="AD29" i="4" l="1"/>
  <c r="AB30" i="4"/>
  <c r="AC29" i="4"/>
  <c r="AC30" i="4" l="1"/>
  <c r="AD30" i="4"/>
  <c r="AB31" i="4"/>
  <c r="AD31" i="4" l="1"/>
  <c r="AC31" i="4"/>
  <c r="AB32" i="4"/>
  <c r="AB33" i="4" l="1"/>
  <c r="AD32" i="4"/>
  <c r="AC32" i="4"/>
  <c r="AD33" i="4" l="1"/>
  <c r="AC33" i="4"/>
  <c r="AB34" i="4"/>
  <c r="AB35" i="4" l="1"/>
  <c r="AD34" i="4"/>
  <c r="AC34" i="4"/>
  <c r="AD35" i="4" l="1"/>
  <c r="AC35" i="4"/>
  <c r="AB36" i="4"/>
  <c r="AB37" i="4" l="1"/>
  <c r="AD36" i="4"/>
  <c r="AC36" i="4"/>
  <c r="AD37" i="4" l="1"/>
  <c r="AC37" i="4"/>
  <c r="AB38" i="4"/>
  <c r="AB39" i="4" l="1"/>
  <c r="AD38" i="4"/>
  <c r="AC38" i="4"/>
  <c r="AD39" i="4" l="1"/>
  <c r="AC39" i="4"/>
  <c r="AB40" i="4"/>
  <c r="AD40" i="4" l="1"/>
  <c r="AC40" i="4"/>
  <c r="AB41" i="4"/>
  <c r="AD41" i="4" l="1"/>
  <c r="AC41" i="4"/>
  <c r="AB42" i="4"/>
  <c r="AD42" i="4" l="1"/>
  <c r="AC42" i="4"/>
  <c r="AB43" i="4"/>
  <c r="AD43" i="4" l="1"/>
  <c r="AC43" i="4"/>
  <c r="AB44" i="4"/>
  <c r="AB45" i="4" l="1"/>
  <c r="AD44" i="4"/>
  <c r="AC44" i="4"/>
  <c r="AD45" i="4" l="1"/>
  <c r="AC45" i="4"/>
  <c r="AB46" i="4"/>
  <c r="AC46" i="4" l="1"/>
  <c r="AD46" i="4"/>
  <c r="AB47" i="4"/>
  <c r="AD47" i="4" l="1"/>
  <c r="AB48" i="4"/>
  <c r="AC47" i="4"/>
  <c r="AC48" i="4" l="1"/>
  <c r="AD48" i="4"/>
  <c r="AB49" i="4"/>
  <c r="AD49" i="4" l="1"/>
  <c r="AB50" i="4"/>
  <c r="AC49" i="4"/>
  <c r="AC50" i="4" l="1"/>
  <c r="AD50" i="4"/>
  <c r="AB51" i="4"/>
  <c r="AD51" i="4" l="1"/>
  <c r="AB52" i="4"/>
  <c r="AC51" i="4"/>
  <c r="AC52" i="4" l="1"/>
  <c r="AD52" i="4"/>
  <c r="AB53" i="4"/>
  <c r="AD53" i="4" l="1"/>
  <c r="AB54" i="4"/>
  <c r="AC53" i="4"/>
  <c r="AC54" i="4" l="1"/>
  <c r="AD54" i="4"/>
  <c r="AB55" i="4"/>
  <c r="AD55" i="4" l="1"/>
  <c r="AB56" i="4"/>
  <c r="AC55" i="4"/>
  <c r="AC56" i="4" l="1"/>
  <c r="AD56" i="4"/>
  <c r="AB57" i="4"/>
  <c r="AD57" i="4" l="1"/>
  <c r="AB58" i="4"/>
  <c r="AC57" i="4"/>
  <c r="AC58" i="4" l="1"/>
  <c r="AD58" i="4"/>
  <c r="AB59" i="4"/>
  <c r="AD59" i="4" l="1"/>
  <c r="AC59" i="4"/>
  <c r="AI12" i="4" s="1"/>
  <c r="AI16" i="4" l="1"/>
  <c r="AI13" i="4"/>
  <c r="AI14" i="4" s="1"/>
  <c r="AJ12" i="4"/>
  <c r="AI15" i="4"/>
  <c r="AJ13" i="4" l="1"/>
  <c r="AJ14" i="4" s="1"/>
  <c r="AJ15" i="4" s="1"/>
  <c r="AJ16" i="4"/>
</calcChain>
</file>

<file path=xl/sharedStrings.xml><?xml version="1.0" encoding="utf-8"?>
<sst xmlns="http://schemas.openxmlformats.org/spreadsheetml/2006/main" count="141" uniqueCount="99">
  <si>
    <t>Revision:</t>
  </si>
  <si>
    <t>A</t>
  </si>
  <si>
    <t>Date:</t>
  </si>
  <si>
    <t>D</t>
  </si>
  <si>
    <t>deg</t>
  </si>
  <si>
    <t>Equation 1</t>
  </si>
  <si>
    <t>Equation 2</t>
  </si>
  <si>
    <t>Equation 3</t>
  </si>
  <si>
    <t>x</t>
  </si>
  <si>
    <t>xc =</t>
  </si>
  <si>
    <t>yupper</t>
  </si>
  <si>
    <t>ylower</t>
  </si>
  <si>
    <t>yc =</t>
  </si>
  <si>
    <t>r =</t>
  </si>
  <si>
    <t>n</t>
  </si>
  <si>
    <t>divider =</t>
  </si>
  <si>
    <t>y</t>
  </si>
  <si>
    <t>Centre Coordinates</t>
  </si>
  <si>
    <t>B</t>
  </si>
  <si>
    <t>C</t>
  </si>
  <si>
    <t>E</t>
  </si>
  <si>
    <t>F</t>
  </si>
  <si>
    <t>G</t>
  </si>
  <si>
    <t>H</t>
  </si>
  <si>
    <t>I</t>
  </si>
  <si>
    <t>Line CD</t>
  </si>
  <si>
    <t>Line BC</t>
  </si>
  <si>
    <t>Line AD</t>
  </si>
  <si>
    <t>Line HI</t>
  </si>
  <si>
    <t>Line CI</t>
  </si>
  <si>
    <t>Line CH</t>
  </si>
  <si>
    <t>Line CF</t>
  </si>
  <si>
    <t>Line CG</t>
  </si>
  <si>
    <t>Lines CF and CG are parallel to planes at which principal stresses occur.</t>
  </si>
  <si>
    <t>Lines CI and CH are parallel to planes at which the maximum shear stresses occur</t>
  </si>
  <si>
    <t>θ =</t>
  </si>
  <si>
    <t>=</t>
  </si>
  <si>
    <t>Author:</t>
  </si>
  <si>
    <t>Document Number:</t>
  </si>
  <si>
    <t>Check:</t>
  </si>
  <si>
    <t>Revision Level :</t>
  </si>
  <si>
    <t>Page:</t>
  </si>
  <si>
    <t>Report:</t>
  </si>
  <si>
    <t>Section:</t>
  </si>
  <si>
    <t xml:space="preserve"> </t>
  </si>
  <si>
    <t>R. Abbott</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</si>
  <si>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</si>
  <si>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</si>
  <si>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</si>
  <si>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</si>
  <si>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</si>
  <si>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</si>
  <si>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</si>
  <si>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</si>
  <si>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</si>
  <si>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</si>
  <si>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</si>
  <si>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</si>
  <si>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</si>
  <si>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</si>
  <si>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</si>
  <si>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</si>
  <si>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</si>
  <si>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</si>
  <si>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</si>
  <si>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</si>
  <si>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</si>
  <si>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</si>
  <si>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</si>
  <si>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</si>
  <si>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MOHR'S CIRCLE</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</si>
  <si>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</si>
  <si>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</si>
  <si>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</si>
  <si>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</si>
  <si>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</si>
  <si>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</si>
  <si>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</si>
  <si>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</si>
  <si>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</si>
  <si>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</si>
  <si>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</si>
  <si>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</si>
  <si>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</si>
  <si>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</si>
  <si>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</si>
  <si>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</si>
  <si>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</si>
  <si>
    <t>(NASA TM X-73305, 1975), Section A.3.1.0</t>
  </si>
  <si>
    <t>Psi</t>
  </si>
  <si>
    <t>fₓ =</t>
  </si>
  <si>
    <t>fᵧ =</t>
  </si>
  <si>
    <t>fs =</t>
  </si>
  <si>
    <t>fmax =</t>
  </si>
  <si>
    <t>fmin =</t>
  </si>
  <si>
    <t>fsmax =</t>
  </si>
  <si>
    <t>fsmin =</t>
  </si>
  <si>
    <t>psi</t>
  </si>
  <si>
    <t>AA-SM-041-030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</si>
</sst>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8"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Calibri"/>
      <family val="2"/>
      <scheme val="minor"/>
    </font>
    <font>
      <b/>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4" fillId="0" borderId="0"/>
    <xf numFmtId="0" fontId="2" fillId="0" borderId="0"/>
    <xf numFmtId="0" fontId="2" fillId="0" borderId="0"/>
    <xf numFmtId="0" fontId="13" fillId="0" borderId="0" applyNumberFormat="0" applyFill="0" applyBorder="0" applyAlignment="0" applyProtection="0">
      <alignment vertical="top"/>
      <protection locked="0"/>
    </xf>
    <xf numFmtId="0" fontId="1" fillId="0" borderId="0"/>
    <xf numFmtId="0" fontId="16" fillId="0" borderId="0" applyNumberFormat="0" applyFill="0" applyBorder="0" applyAlignment="0" applyProtection="0"/>
    <xf numFmtId="0" fontId="13" fillId="0" borderId="0" applyNumberFormat="0" applyFill="0" applyBorder="0" applyAlignment="0" applyProtection="0">
      <alignment vertical="top"/>
      <protection locked="0"/>
    </xf>
  </cellStyleXfs>
  <cellXfs count="86">
    <xf numFmtId="0" fontId="0" fillId="0" borderId="0" xfId="0"/>
    <xf numFmtId="0" fontId="2" fillId="0" borderId="0" xfId="0" quotePrefix="1" applyFont="1" applyFill="1" applyBorder="1" applyAlignment="1"/>
    <xf numFmtId="0" fontId="2" fillId="0" borderId="0" xfId="0" quotePrefix="1" applyFont="1" applyFill="1" applyBorder="1" applyAlignment="1">
      <alignment horizontal="center"/>
    </xf>
    <xf numFmtId="0" fontId="5" fillId="0" borderId="0" xfId="0" applyFont="1"/>
    <xf numFmtId="0" fontId="5" fillId="0" borderId="0" xfId="0" applyFont="1" applyBorder="1"/>
    <xf numFmtId="0" fontId="5" fillId="0" borderId="0" xfId="0" applyFont="1" applyAlignment="1">
      <alignment horizontal="center"/>
    </xf>
    <xf numFmtId="165" fontId="5" fillId="0" borderId="0" xfId="0" applyNumberFormat="1" applyFont="1" applyAlignment="1">
      <alignment horizontal="center"/>
    </xf>
    <xf numFmtId="0" fontId="5" fillId="0" borderId="2" xfId="0" applyFont="1" applyBorder="1"/>
    <xf numFmtId="0" fontId="5" fillId="0" borderId="3" xfId="0" applyFont="1" applyBorder="1"/>
    <xf numFmtId="0" fontId="5" fillId="0" borderId="0" xfId="0" applyFont="1" applyBorder="1" applyProtection="1">
      <protection locked="0"/>
    </xf>
    <xf numFmtId="0" fontId="6" fillId="0" borderId="0" xfId="0" applyFont="1" applyFill="1" applyBorder="1" applyAlignment="1" applyProtection="1">
      <alignment horizontal="right"/>
      <protection locked="0"/>
    </xf>
    <xf numFmtId="0" fontId="6" fillId="0" borderId="0" xfId="0" applyFont="1" applyFill="1" applyProtection="1">
      <protection locked="0"/>
    </xf>
    <xf numFmtId="0" fontId="5" fillId="0" borderId="0" xfId="0" applyFont="1" applyProtection="1">
      <protection locked="0"/>
    </xf>
    <xf numFmtId="0" fontId="6" fillId="0" borderId="0" xfId="0" applyFont="1" applyAlignment="1">
      <alignment horizontal="center"/>
    </xf>
    <xf numFmtId="165" fontId="6" fillId="0" borderId="0" xfId="0" applyNumberFormat="1" applyFont="1" applyAlignment="1">
      <alignment horizontal="center"/>
    </xf>
    <xf numFmtId="0" fontId="5" fillId="0" borderId="0" xfId="0" applyFont="1" applyAlignment="1" applyProtection="1">
      <alignment horizontal="right"/>
      <protection locked="0"/>
    </xf>
    <xf numFmtId="0" fontId="6" fillId="0" borderId="0" xfId="0" applyFont="1" applyFill="1" applyAlignment="1" applyProtection="1">
      <alignment horizontal="center"/>
      <protection locked="0"/>
    </xf>
    <xf numFmtId="164" fontId="7" fillId="0" borderId="0" xfId="0" applyNumberFormat="1" applyFont="1" applyAlignment="1" applyProtection="1">
      <alignment horizontal="right"/>
      <protection locked="0"/>
    </xf>
    <xf numFmtId="164" fontId="5" fillId="0" borderId="0" xfId="0" applyNumberFormat="1" applyFont="1" applyAlignment="1" applyProtection="1">
      <alignment horizontal="right"/>
      <protection locked="0"/>
    </xf>
    <xf numFmtId="0" fontId="5" fillId="0" borderId="0" xfId="0" quotePrefix="1" applyFont="1" applyProtection="1">
      <protection locked="0"/>
    </xf>
    <xf numFmtId="164" fontId="5" fillId="0" borderId="0" xfId="0" applyNumberFormat="1" applyFont="1" applyAlignment="1">
      <alignment horizontal="center"/>
    </xf>
    <xf numFmtId="0" fontId="5" fillId="0" borderId="0" xfId="0" applyFont="1" applyAlignment="1">
      <alignment horizontal="right"/>
    </xf>
    <xf numFmtId="1" fontId="5" fillId="0" borderId="0" xfId="0" applyNumberFormat="1" applyFont="1" applyAlignment="1">
      <alignment horizontal="center"/>
    </xf>
    <xf numFmtId="0" fontId="5" fillId="0" borderId="0" xfId="0" applyFont="1" applyAlignment="1">
      <alignment horizontal="left"/>
    </xf>
    <xf numFmtId="165" fontId="5" fillId="0" borderId="0" xfId="0" applyNumberFormat="1" applyFont="1" applyAlignment="1">
      <alignment horizontal="right"/>
    </xf>
    <xf numFmtId="0" fontId="5" fillId="0" borderId="0" xfId="0" applyFont="1" applyBorder="1" applyAlignment="1">
      <alignment horizontal="right"/>
    </xf>
    <xf numFmtId="164" fontId="5" fillId="0" borderId="0" xfId="0" applyNumberFormat="1" applyFont="1" applyBorder="1" applyAlignment="1">
      <alignment horizontal="center"/>
    </xf>
    <xf numFmtId="0" fontId="5" fillId="0" borderId="0" xfId="0" applyFont="1" applyBorder="1" applyAlignment="1">
      <alignment horizontal="center"/>
    </xf>
    <xf numFmtId="0" fontId="5" fillId="0" borderId="0" xfId="2" applyFont="1" applyProtection="1">
      <protection locked="0"/>
    </xf>
    <xf numFmtId="0" fontId="5" fillId="0" borderId="0" xfId="2" applyFont="1" applyAlignment="1" applyProtection="1">
      <alignment horizontal="right"/>
      <protection locked="0"/>
    </xf>
    <xf numFmtId="0" fontId="8" fillId="0" borderId="0" xfId="2" applyFont="1" applyProtection="1">
      <protection locked="0"/>
    </xf>
    <xf numFmtId="0" fontId="8" fillId="0" borderId="0" xfId="2" applyFont="1" applyAlignment="1" applyProtection="1">
      <alignment horizontal="left"/>
      <protection locked="0"/>
    </xf>
    <xf numFmtId="0" fontId="5" fillId="0" borderId="0" xfId="2" applyFont="1"/>
    <xf numFmtId="0" fontId="5" fillId="0" borderId="1" xfId="2" applyFont="1" applyBorder="1" applyAlignment="1">
      <alignment horizontal="center"/>
    </xf>
    <xf numFmtId="0" fontId="5" fillId="0" borderId="0" xfId="2" applyFont="1" applyAlignment="1">
      <alignment horizontal="right"/>
    </xf>
    <xf numFmtId="0" fontId="6" fillId="0" borderId="0" xfId="2" applyFont="1" applyAlignment="1">
      <alignment horizontal="left"/>
    </xf>
    <xf numFmtId="0" fontId="5" fillId="0" borderId="2" xfId="2" applyFont="1" applyBorder="1" applyAlignment="1">
      <alignment horizontal="center"/>
    </xf>
    <xf numFmtId="14" fontId="8" fillId="0" borderId="0" xfId="2" quotePrefix="1" applyNumberFormat="1" applyFont="1" applyProtection="1">
      <protection locked="0"/>
    </xf>
    <xf numFmtId="0" fontId="5" fillId="0" borderId="2" xfId="3" applyFont="1" applyBorder="1" applyAlignment="1">
      <alignment horizontal="center"/>
    </xf>
    <xf numFmtId="1" fontId="5" fillId="0" borderId="2" xfId="3" applyNumberFormat="1" applyFont="1" applyBorder="1" applyAlignment="1">
      <alignment horizontal="center"/>
    </xf>
    <xf numFmtId="0" fontId="9" fillId="0" borderId="0" xfId="2" applyFont="1" applyAlignment="1" applyProtection="1">
      <alignment horizontal="left"/>
      <protection locked="0"/>
    </xf>
    <xf numFmtId="0" fontId="5" fillId="0" borderId="0" xfId="3" applyFont="1"/>
    <xf numFmtId="0" fontId="6" fillId="0" borderId="0" xfId="2" applyFont="1"/>
    <xf numFmtId="0" fontId="6" fillId="0" borderId="0" xfId="2" quotePrefix="1" applyFont="1" applyAlignment="1">
      <alignment vertical="center"/>
    </xf>
    <xf numFmtId="0" fontId="6" fillId="0" borderId="0" xfId="2" applyFont="1" applyAlignment="1">
      <alignment vertical="center"/>
    </xf>
    <xf numFmtId="0" fontId="5" fillId="0" borderId="0" xfId="2" applyFont="1" applyAlignment="1">
      <alignment horizontal="center"/>
    </xf>
    <xf numFmtId="0" fontId="6" fillId="0" borderId="0" xfId="2" applyFont="1" applyAlignment="1">
      <alignment horizontal="right"/>
    </xf>
    <xf numFmtId="0" fontId="10" fillId="0" borderId="0" xfId="2" applyFont="1"/>
    <xf numFmtId="0" fontId="11" fillId="0" borderId="0" xfId="2" applyFont="1"/>
    <xf numFmtId="0" fontId="12" fillId="0" borderId="0" xfId="2" applyFont="1"/>
    <xf numFmtId="0" fontId="5" fillId="0" borderId="0" xfId="2" applyFont="1" applyBorder="1" applyAlignment="1"/>
    <xf numFmtId="0" fontId="12" fillId="0" borderId="0" xfId="2" applyFont="1" applyBorder="1" applyAlignment="1"/>
    <xf numFmtId="0" fontId="5" fillId="0" borderId="4" xfId="2" applyFont="1" applyBorder="1" applyAlignment="1">
      <alignment horizontal="center"/>
    </xf>
    <xf numFmtId="0" fontId="5" fillId="0" borderId="1" xfId="2" applyFont="1" applyBorder="1"/>
    <xf numFmtId="0" fontId="5" fillId="0" borderId="5" xfId="2" applyFont="1" applyBorder="1" applyAlignment="1">
      <alignment horizontal="center"/>
    </xf>
    <xf numFmtId="0" fontId="5" fillId="0" borderId="2" xfId="2" applyFont="1" applyBorder="1"/>
    <xf numFmtId="1" fontId="5" fillId="0" borderId="5" xfId="3" applyNumberFormat="1" applyFont="1" applyBorder="1" applyAlignment="1">
      <alignment horizontal="center"/>
    </xf>
    <xf numFmtId="1" fontId="6" fillId="0" borderId="0" xfId="0" applyNumberFormat="1" applyFont="1" applyBorder="1" applyAlignment="1" applyProtection="1">
      <alignment horizontal="right"/>
      <protection locked="0"/>
    </xf>
    <xf numFmtId="0" fontId="6" fillId="0" borderId="0" xfId="0" applyFont="1" applyBorder="1" applyProtection="1">
      <protection locked="0"/>
    </xf>
    <xf numFmtId="0" fontId="14" fillId="0" borderId="0" xfId="0" applyFont="1" applyAlignment="1">
      <alignment horizontal="center"/>
    </xf>
    <xf numFmtId="0" fontId="15" fillId="0" borderId="0" xfId="4" applyFont="1" applyBorder="1" applyAlignment="1" applyProtection="1">
      <alignment horizontal="center"/>
      <protection locked="0"/>
    </xf>
    <xf numFmtId="0" fontId="5" fillId="0" borderId="0" xfId="2" applyFont="1" applyBorder="1" applyAlignment="1">
      <alignment horizontal="center"/>
    </xf>
    <xf numFmtId="0" fontId="5" fillId="0" borderId="0" xfId="2" applyFont="1" applyBorder="1"/>
    <xf numFmtId="0" fontId="5" fillId="0" borderId="0" xfId="2" applyFont="1" applyBorder="1" applyAlignment="1">
      <alignment horizontal="right"/>
    </xf>
    <xf numFmtId="0" fontId="6" fillId="0" borderId="0" xfId="2" applyFont="1" applyBorder="1" applyAlignment="1">
      <alignment horizontal="left"/>
    </xf>
    <xf numFmtId="0" fontId="5" fillId="0" borderId="0" xfId="3" applyFont="1" applyBorder="1" applyAlignment="1">
      <alignment horizontal="center"/>
    </xf>
    <xf numFmtId="1" fontId="5" fillId="0" borderId="0" xfId="3" applyNumberFormat="1" applyFont="1" applyBorder="1" applyAlignment="1">
      <alignment horizontal="center"/>
    </xf>
    <xf numFmtId="0" fontId="10" fillId="0" borderId="0" xfId="2" applyFont="1" applyBorder="1" applyAlignment="1">
      <alignment horizontal="center"/>
    </xf>
    <xf numFmtId="0" fontId="10" fillId="0" borderId="0" xfId="2" applyFont="1" applyBorder="1"/>
    <xf numFmtId="164" fontId="5" fillId="0" borderId="0" xfId="3" applyNumberFormat="1" applyFont="1" applyBorder="1" applyAlignment="1">
      <alignment horizontal="center"/>
    </xf>
    <xf numFmtId="0" fontId="5" fillId="0" borderId="0" xfId="2" applyFont="1" applyBorder="1" applyAlignment="1">
      <alignment horizontal="left" vertical="top" wrapText="1"/>
    </xf>
    <xf numFmtId="0" fontId="5" fillId="0" borderId="0" xfId="2" applyFont="1" applyAlignment="1"/>
    <xf numFmtId="0" fontId="6" fillId="0" borderId="0" xfId="2" applyFont="1" applyAlignment="1"/>
    <xf numFmtId="0" fontId="6" fillId="0" borderId="0" xfId="2" quotePrefix="1" applyFont="1" applyAlignment="1"/>
    <xf numFmtId="0" fontId="5" fillId="0" borderId="3" xfId="2" applyFont="1" applyBorder="1" applyAlignment="1">
      <alignment horizontal="center"/>
    </xf>
    <xf numFmtId="0" fontId="11" fillId="0" borderId="0" xfId="0" applyFont="1"/>
    <xf numFmtId="0" fontId="17" fillId="0" borderId="0" xfId="6" applyFont="1" applyBorder="1" applyAlignment="1" applyProtection="1">
      <alignment horizontal="center"/>
    </xf>
    <xf numFmtId="0" fontId="13" fillId="0" borderId="0" xfId="7" applyBorder="1" applyAlignment="1" applyProtection="1">
      <alignment horizontal="center"/>
    </xf>
    <xf numFmtId="0" fontId="16" fillId="0" borderId="0" xfId="6" applyBorder="1" applyAlignment="1">
      <alignment horizontal="center"/>
    </xf>
    <xf numFmtId="0" fontId="13" fillId="0" borderId="0" xfId="7" applyFont="1" applyBorder="1" applyAlignment="1" applyProtection="1">
      <alignment horizontal="center"/>
    </xf>
    <xf numFmtId="0" fontId="5" fillId="0" borderId="0" xfId="2" applyFont="1" applyBorder="1" applyAlignment="1">
      <alignment horizontal="left" vertical="top" wrapText="1"/>
    </xf>
    <xf numFmtId="0" fontId="5" fillId="0" borderId="0" xfId="2" applyFont="1" applyBorder="1" applyAlignment="1">
      <alignment horizontal="left" wrapText="1"/>
    </xf>
    <xf numFmtId="0" fontId="13" fillId="0" borderId="0" xfId="7" applyBorder="1" applyAlignment="1" applyProtection="1">
      <alignment horizontal="center"/>
    </xf>
    <xf numFmtId="0" fontId="13" fillId="0" borderId="0" xfId="4" applyAlignment="1" applyProtection="1">
      <alignment horizontal="left"/>
    </xf>
    <xf numFmtId="0" fontId="5" fillId="0" borderId="0" xfId="0" applyFont="1" applyAlignment="1" applyProtection="1">
      <alignment horizontal="left" wrapText="1"/>
      <protection locked="0"/>
    </xf>
    <xf numFmtId="0" fontId="5" fillId="0" borderId="0" xfId="0" applyFont="1" applyAlignment="1" applyProtection="1">
      <alignment horizontal="left" vertical="top" wrapText="1"/>
      <protection locked="0"/>
    </xf>
  </cellXfs>
  <cellStyles count="8">
    <cellStyle name="Hyperlink" xfId="4" builtinId="8"/>
    <cellStyle name="Hyperlink 2" xfId="6"/>
    <cellStyle name="Hyperlink 2 2"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90645006308025"/>
          <c:y val="1.5160787813341636E-2"/>
          <c:w val="0.86789664428294122"/>
          <c:h val="0.91154935388767977"/>
        </c:manualLayout>
      </c:layout>
      <c:scatterChart>
        <c:scatterStyle val="smoothMarker"/>
        <c:varyColors val="0"/>
        <c:ser>
          <c:idx val="0"/>
          <c:order val="0"/>
          <c:tx>
            <c:strRef>
              <c:f>ANALYSIS!$AC$10</c:f>
              <c:strCache>
                <c:ptCount val="1"/>
                <c:pt idx="0">
                  <c:v>yupper</c:v>
                </c:pt>
              </c:strCache>
            </c:strRef>
          </c:tx>
          <c:spPr>
            <a:ln w="19050">
              <a:solidFill>
                <a:sysClr val="windowText" lastClr="000000"/>
              </a:solidFill>
              <a:prstDash val="solid"/>
            </a:ln>
          </c:spPr>
          <c:marker>
            <c:symbol val="none"/>
          </c:marker>
          <c:xVal>
            <c:numRef>
              <c:f>ANALYSIS!$AB$11:$AB$60</c:f>
              <c:numCache>
                <c:formatCode>0.0</c:formatCode>
                <c:ptCount val="50"/>
                <c:pt idx="0">
                  <c:v>-22360.679774997898</c:v>
                </c:pt>
                <c:pt idx="1">
                  <c:v>-21447.998967855128</c:v>
                </c:pt>
                <c:pt idx="2">
                  <c:v>-20535.318160712355</c:v>
                </c:pt>
                <c:pt idx="3">
                  <c:v>-19622.637353569582</c:v>
                </c:pt>
                <c:pt idx="4">
                  <c:v>-18709.956546426809</c:v>
                </c:pt>
                <c:pt idx="5">
                  <c:v>-17797.275739284036</c:v>
                </c:pt>
                <c:pt idx="6">
                  <c:v>-16884.594932141263</c:v>
                </c:pt>
                <c:pt idx="7">
                  <c:v>-15971.914124998491</c:v>
                </c:pt>
                <c:pt idx="8">
                  <c:v>-15059.23331785572</c:v>
                </c:pt>
                <c:pt idx="9">
                  <c:v>-14146.552510712949</c:v>
                </c:pt>
                <c:pt idx="10">
                  <c:v>-13233.871703570177</c:v>
                </c:pt>
                <c:pt idx="11">
                  <c:v>-12321.190896427406</c:v>
                </c:pt>
                <c:pt idx="12">
                  <c:v>-11408.510089284635</c:v>
                </c:pt>
                <c:pt idx="13">
                  <c:v>-10495.829282141864</c:v>
                </c:pt>
                <c:pt idx="14">
                  <c:v>-9583.1484749990923</c:v>
                </c:pt>
                <c:pt idx="15">
                  <c:v>-8670.467667856321</c:v>
                </c:pt>
                <c:pt idx="16">
                  <c:v>-7757.7868607135497</c:v>
                </c:pt>
                <c:pt idx="17">
                  <c:v>-6845.1060535707784</c:v>
                </c:pt>
                <c:pt idx="18">
                  <c:v>-5932.4252464280071</c:v>
                </c:pt>
                <c:pt idx="19">
                  <c:v>-5019.7444392852358</c:v>
                </c:pt>
                <c:pt idx="20">
                  <c:v>-4107.0636321424645</c:v>
                </c:pt>
                <c:pt idx="21">
                  <c:v>-3194.3828249996932</c:v>
                </c:pt>
                <c:pt idx="22">
                  <c:v>-2281.7020178569219</c:v>
                </c:pt>
                <c:pt idx="23">
                  <c:v>-1369.0212107141506</c:v>
                </c:pt>
                <c:pt idx="24">
                  <c:v>-456.34040357137928</c:v>
                </c:pt>
                <c:pt idx="25">
                  <c:v>456.34040357139202</c:v>
                </c:pt>
                <c:pt idx="26">
                  <c:v>1369.0212107141633</c:v>
                </c:pt>
                <c:pt idx="27">
                  <c:v>2281.7020178569346</c:v>
                </c:pt>
                <c:pt idx="28">
                  <c:v>3194.3828249997059</c:v>
                </c:pt>
                <c:pt idx="29">
                  <c:v>4107.0636321424772</c:v>
                </c:pt>
                <c:pt idx="30">
                  <c:v>5019.7444392852485</c:v>
                </c:pt>
                <c:pt idx="31">
                  <c:v>5932.4252464280198</c:v>
                </c:pt>
                <c:pt idx="32">
                  <c:v>6845.1060535707911</c:v>
                </c:pt>
                <c:pt idx="33">
                  <c:v>7757.7868607135624</c:v>
                </c:pt>
                <c:pt idx="34">
                  <c:v>8670.4676678563337</c:v>
                </c:pt>
                <c:pt idx="35">
                  <c:v>9583.148474999105</c:v>
                </c:pt>
                <c:pt idx="36">
                  <c:v>10495.829282141876</c:v>
                </c:pt>
                <c:pt idx="37">
                  <c:v>11408.510089284648</c:v>
                </c:pt>
                <c:pt idx="38">
                  <c:v>12321.190896427419</c:v>
                </c:pt>
                <c:pt idx="39">
                  <c:v>13233.87170357019</c:v>
                </c:pt>
                <c:pt idx="40">
                  <c:v>14146.552510712962</c:v>
                </c:pt>
                <c:pt idx="41">
                  <c:v>15059.233317855733</c:v>
                </c:pt>
                <c:pt idx="42">
                  <c:v>15971.914124998504</c:v>
                </c:pt>
                <c:pt idx="43">
                  <c:v>16884.594932141277</c:v>
                </c:pt>
                <c:pt idx="44">
                  <c:v>17797.27573928405</c:v>
                </c:pt>
                <c:pt idx="45">
                  <c:v>18709.956546426823</c:v>
                </c:pt>
                <c:pt idx="46">
                  <c:v>19622.637353569597</c:v>
                </c:pt>
                <c:pt idx="47">
                  <c:v>20535.31816071237</c:v>
                </c:pt>
                <c:pt idx="48">
                  <c:v>21447.998967855143</c:v>
                </c:pt>
                <c:pt idx="49">
                  <c:v>22360.679774997898</c:v>
                </c:pt>
              </c:numCache>
            </c:numRef>
          </c:xVal>
          <c:yVal>
            <c:numRef>
              <c:f>ANALYSIS!$AC$11:$AC$60</c:f>
              <c:numCache>
                <c:formatCode>0.0</c:formatCode>
                <c:ptCount val="50"/>
                <c:pt idx="0">
                  <c:v>0</c:v>
                </c:pt>
                <c:pt idx="1">
                  <c:v>6323.2381162570036</c:v>
                </c:pt>
                <c:pt idx="2">
                  <c:v>8848.7687300729795</c:v>
                </c:pt>
                <c:pt idx="3">
                  <c:v>10721.571866582613</c:v>
                </c:pt>
                <c:pt idx="4">
                  <c:v>12244.897959183681</c:v>
                </c:pt>
                <c:pt idx="5">
                  <c:v>13537.244042266946</c:v>
                </c:pt>
                <c:pt idx="6">
                  <c:v>14659.824486586109</c:v>
                </c:pt>
                <c:pt idx="7">
                  <c:v>15649.215928719041</c:v>
                </c:pt>
                <c:pt idx="8">
                  <c:v>16529.352433727832</c:v>
                </c:pt>
                <c:pt idx="9">
                  <c:v>17316.90076375219</c:v>
                </c:pt>
                <c:pt idx="10">
                  <c:v>18024.00176801602</c:v>
                </c:pt>
                <c:pt idx="11">
                  <c:v>18659.803184755045</c:v>
                </c:pt>
                <c:pt idx="12">
                  <c:v>19231.377941860817</c:v>
                </c:pt>
                <c:pt idx="13">
                  <c:v>19744.304689710738</c:v>
                </c:pt>
                <c:pt idx="14">
                  <c:v>20203.050891044219</c:v>
                </c:pt>
                <c:pt idx="15">
                  <c:v>20611.234568085878</c:v>
                </c:pt>
                <c:pt idx="16">
                  <c:v>20971.808291698173</c:v>
                </c:pt>
                <c:pt idx="17">
                  <c:v>21287.191527192324</c:v>
                </c:pt>
                <c:pt idx="18">
                  <c:v>21559.367585704913</c:v>
                </c:pt>
                <c:pt idx="19">
                  <c:v>21789.955616390434</c:v>
                </c:pt>
                <c:pt idx="20">
                  <c:v>21980.264518916345</c:v>
                </c:pt>
                <c:pt idx="21">
                  <c:v>22131.333406899528</c:v>
                </c:pt>
                <c:pt idx="22">
                  <c:v>22243.961785206062</c:v>
                </c:pt>
                <c:pt idx="23">
                  <c:v>22318.731615497662</c:v>
                </c:pt>
                <c:pt idx="24">
                  <c:v>22356.022755312904</c:v>
                </c:pt>
                <c:pt idx="25">
                  <c:v>22356.022755312904</c:v>
                </c:pt>
                <c:pt idx="26">
                  <c:v>22318.731615497662</c:v>
                </c:pt>
                <c:pt idx="27">
                  <c:v>22243.961785206062</c:v>
                </c:pt>
                <c:pt idx="28">
                  <c:v>22131.333406899525</c:v>
                </c:pt>
                <c:pt idx="29">
                  <c:v>21980.264518916345</c:v>
                </c:pt>
                <c:pt idx="30">
                  <c:v>21789.955616390431</c:v>
                </c:pt>
                <c:pt idx="31">
                  <c:v>21559.367585704909</c:v>
                </c:pt>
                <c:pt idx="32">
                  <c:v>21287.191527192321</c:v>
                </c:pt>
                <c:pt idx="33">
                  <c:v>20971.808291698169</c:v>
                </c:pt>
                <c:pt idx="34">
                  <c:v>20611.234568085871</c:v>
                </c:pt>
                <c:pt idx="35">
                  <c:v>20203.050891044215</c:v>
                </c:pt>
                <c:pt idx="36">
                  <c:v>19744.304689710734</c:v>
                </c:pt>
                <c:pt idx="37">
                  <c:v>19231.377941860806</c:v>
                </c:pt>
                <c:pt idx="38">
                  <c:v>18659.803184755037</c:v>
                </c:pt>
                <c:pt idx="39">
                  <c:v>18024.001768016013</c:v>
                </c:pt>
                <c:pt idx="40">
                  <c:v>17316.900763752179</c:v>
                </c:pt>
                <c:pt idx="41">
                  <c:v>16529.352433727821</c:v>
                </c:pt>
                <c:pt idx="42">
                  <c:v>15649.215928719028</c:v>
                </c:pt>
                <c:pt idx="43">
                  <c:v>14659.824486586091</c:v>
                </c:pt>
                <c:pt idx="44">
                  <c:v>13537.244042266926</c:v>
                </c:pt>
                <c:pt idx="45">
                  <c:v>12244.89795918366</c:v>
                </c:pt>
                <c:pt idx="46">
                  <c:v>10721.571866582588</c:v>
                </c:pt>
                <c:pt idx="47">
                  <c:v>8848.7687300729467</c:v>
                </c:pt>
                <c:pt idx="48">
                  <c:v>6323.2381162569518</c:v>
                </c:pt>
                <c:pt idx="49">
                  <c:v>0</c:v>
                </c:pt>
              </c:numCache>
            </c:numRef>
          </c:yVal>
          <c:smooth val="1"/>
          <c:extLst>
            <c:ext xmlns:c16="http://schemas.microsoft.com/office/drawing/2014/chart" uri="{C3380CC4-5D6E-409C-BE32-E72D297353CC}">
              <c16:uniqueId val="{00000000-9F55-4116-829A-426424E2D540}"/>
            </c:ext>
          </c:extLst>
        </c:ser>
        <c:ser>
          <c:idx val="1"/>
          <c:order val="1"/>
          <c:tx>
            <c:strRef>
              <c:f>ANALYSIS!$AD$10</c:f>
              <c:strCache>
                <c:ptCount val="1"/>
                <c:pt idx="0">
                  <c:v>ylower</c:v>
                </c:pt>
              </c:strCache>
            </c:strRef>
          </c:tx>
          <c:spPr>
            <a:ln w="19050">
              <a:solidFill>
                <a:sysClr val="windowText" lastClr="000000"/>
              </a:solidFill>
              <a:prstDash val="solid"/>
            </a:ln>
          </c:spPr>
          <c:marker>
            <c:symbol val="none"/>
          </c:marker>
          <c:xVal>
            <c:numRef>
              <c:f>ANALYSIS!$AB$11:$AB$60</c:f>
              <c:numCache>
                <c:formatCode>0.0</c:formatCode>
                <c:ptCount val="50"/>
                <c:pt idx="0">
                  <c:v>-22360.679774997898</c:v>
                </c:pt>
                <c:pt idx="1">
                  <c:v>-21447.998967855128</c:v>
                </c:pt>
                <c:pt idx="2">
                  <c:v>-20535.318160712355</c:v>
                </c:pt>
                <c:pt idx="3">
                  <c:v>-19622.637353569582</c:v>
                </c:pt>
                <c:pt idx="4">
                  <c:v>-18709.956546426809</c:v>
                </c:pt>
                <c:pt idx="5">
                  <c:v>-17797.275739284036</c:v>
                </c:pt>
                <c:pt idx="6">
                  <c:v>-16884.594932141263</c:v>
                </c:pt>
                <c:pt idx="7">
                  <c:v>-15971.914124998491</c:v>
                </c:pt>
                <c:pt idx="8">
                  <c:v>-15059.23331785572</c:v>
                </c:pt>
                <c:pt idx="9">
                  <c:v>-14146.552510712949</c:v>
                </c:pt>
                <c:pt idx="10">
                  <c:v>-13233.871703570177</c:v>
                </c:pt>
                <c:pt idx="11">
                  <c:v>-12321.190896427406</c:v>
                </c:pt>
                <c:pt idx="12">
                  <c:v>-11408.510089284635</c:v>
                </c:pt>
                <c:pt idx="13">
                  <c:v>-10495.829282141864</c:v>
                </c:pt>
                <c:pt idx="14">
                  <c:v>-9583.1484749990923</c:v>
                </c:pt>
                <c:pt idx="15">
                  <c:v>-8670.467667856321</c:v>
                </c:pt>
                <c:pt idx="16">
                  <c:v>-7757.7868607135497</c:v>
                </c:pt>
                <c:pt idx="17">
                  <c:v>-6845.1060535707784</c:v>
                </c:pt>
                <c:pt idx="18">
                  <c:v>-5932.4252464280071</c:v>
                </c:pt>
                <c:pt idx="19">
                  <c:v>-5019.7444392852358</c:v>
                </c:pt>
                <c:pt idx="20">
                  <c:v>-4107.0636321424645</c:v>
                </c:pt>
                <c:pt idx="21">
                  <c:v>-3194.3828249996932</c:v>
                </c:pt>
                <c:pt idx="22">
                  <c:v>-2281.7020178569219</c:v>
                </c:pt>
                <c:pt idx="23">
                  <c:v>-1369.0212107141506</c:v>
                </c:pt>
                <c:pt idx="24">
                  <c:v>-456.34040357137928</c:v>
                </c:pt>
                <c:pt idx="25">
                  <c:v>456.34040357139202</c:v>
                </c:pt>
                <c:pt idx="26">
                  <c:v>1369.0212107141633</c:v>
                </c:pt>
                <c:pt idx="27">
                  <c:v>2281.7020178569346</c:v>
                </c:pt>
                <c:pt idx="28">
                  <c:v>3194.3828249997059</c:v>
                </c:pt>
                <c:pt idx="29">
                  <c:v>4107.0636321424772</c:v>
                </c:pt>
                <c:pt idx="30">
                  <c:v>5019.7444392852485</c:v>
                </c:pt>
                <c:pt idx="31">
                  <c:v>5932.4252464280198</c:v>
                </c:pt>
                <c:pt idx="32">
                  <c:v>6845.1060535707911</c:v>
                </c:pt>
                <c:pt idx="33">
                  <c:v>7757.7868607135624</c:v>
                </c:pt>
                <c:pt idx="34">
                  <c:v>8670.4676678563337</c:v>
                </c:pt>
                <c:pt idx="35">
                  <c:v>9583.148474999105</c:v>
                </c:pt>
                <c:pt idx="36">
                  <c:v>10495.829282141876</c:v>
                </c:pt>
                <c:pt idx="37">
                  <c:v>11408.510089284648</c:v>
                </c:pt>
                <c:pt idx="38">
                  <c:v>12321.190896427419</c:v>
                </c:pt>
                <c:pt idx="39">
                  <c:v>13233.87170357019</c:v>
                </c:pt>
                <c:pt idx="40">
                  <c:v>14146.552510712962</c:v>
                </c:pt>
                <c:pt idx="41">
                  <c:v>15059.233317855733</c:v>
                </c:pt>
                <c:pt idx="42">
                  <c:v>15971.914124998504</c:v>
                </c:pt>
                <c:pt idx="43">
                  <c:v>16884.594932141277</c:v>
                </c:pt>
                <c:pt idx="44">
                  <c:v>17797.27573928405</c:v>
                </c:pt>
                <c:pt idx="45">
                  <c:v>18709.956546426823</c:v>
                </c:pt>
                <c:pt idx="46">
                  <c:v>19622.637353569597</c:v>
                </c:pt>
                <c:pt idx="47">
                  <c:v>20535.31816071237</c:v>
                </c:pt>
                <c:pt idx="48">
                  <c:v>21447.998967855143</c:v>
                </c:pt>
                <c:pt idx="49">
                  <c:v>22360.679774997898</c:v>
                </c:pt>
              </c:numCache>
            </c:numRef>
          </c:xVal>
          <c:yVal>
            <c:numRef>
              <c:f>ANALYSIS!$AD$11:$AD$60</c:f>
              <c:numCache>
                <c:formatCode>0.0</c:formatCode>
                <c:ptCount val="50"/>
                <c:pt idx="0">
                  <c:v>0</c:v>
                </c:pt>
                <c:pt idx="1">
                  <c:v>-6323.2381162570036</c:v>
                </c:pt>
                <c:pt idx="2">
                  <c:v>-8848.7687300729795</c:v>
                </c:pt>
                <c:pt idx="3">
                  <c:v>-10721.571866582613</c:v>
                </c:pt>
                <c:pt idx="4">
                  <c:v>-12244.897959183681</c:v>
                </c:pt>
                <c:pt idx="5">
                  <c:v>-13537.244042266946</c:v>
                </c:pt>
                <c:pt idx="6">
                  <c:v>-14659.824486586109</c:v>
                </c:pt>
                <c:pt idx="7">
                  <c:v>-15649.215928719041</c:v>
                </c:pt>
                <c:pt idx="8">
                  <c:v>-16529.352433727832</c:v>
                </c:pt>
                <c:pt idx="9">
                  <c:v>-17316.90076375219</c:v>
                </c:pt>
                <c:pt idx="10">
                  <c:v>-18024.00176801602</c:v>
                </c:pt>
                <c:pt idx="11">
                  <c:v>-18659.803184755045</c:v>
                </c:pt>
                <c:pt idx="12">
                  <c:v>-19231.377941860817</c:v>
                </c:pt>
                <c:pt idx="13">
                  <c:v>-19744.304689710738</c:v>
                </c:pt>
                <c:pt idx="14">
                  <c:v>-20203.050891044219</c:v>
                </c:pt>
                <c:pt idx="15">
                  <c:v>-20611.234568085878</c:v>
                </c:pt>
                <c:pt idx="16">
                  <c:v>-20971.808291698173</c:v>
                </c:pt>
                <c:pt idx="17">
                  <c:v>-21287.191527192324</c:v>
                </c:pt>
                <c:pt idx="18">
                  <c:v>-21559.367585704913</c:v>
                </c:pt>
                <c:pt idx="19">
                  <c:v>-21789.955616390434</c:v>
                </c:pt>
                <c:pt idx="20">
                  <c:v>-21980.264518916345</c:v>
                </c:pt>
                <c:pt idx="21">
                  <c:v>-22131.333406899528</c:v>
                </c:pt>
                <c:pt idx="22">
                  <c:v>-22243.961785206062</c:v>
                </c:pt>
                <c:pt idx="23">
                  <c:v>-22318.731615497662</c:v>
                </c:pt>
                <c:pt idx="24">
                  <c:v>-22356.022755312904</c:v>
                </c:pt>
                <c:pt idx="25">
                  <c:v>-22356.022755312904</c:v>
                </c:pt>
                <c:pt idx="26">
                  <c:v>-22318.731615497662</c:v>
                </c:pt>
                <c:pt idx="27">
                  <c:v>-22243.961785206062</c:v>
                </c:pt>
                <c:pt idx="28">
                  <c:v>-22131.333406899525</c:v>
                </c:pt>
                <c:pt idx="29">
                  <c:v>-21980.264518916345</c:v>
                </c:pt>
                <c:pt idx="30">
                  <c:v>-21789.955616390431</c:v>
                </c:pt>
                <c:pt idx="31">
                  <c:v>-21559.367585704909</c:v>
                </c:pt>
                <c:pt idx="32">
                  <c:v>-21287.191527192321</c:v>
                </c:pt>
                <c:pt idx="33">
                  <c:v>-20971.808291698169</c:v>
                </c:pt>
                <c:pt idx="34">
                  <c:v>-20611.234568085871</c:v>
                </c:pt>
                <c:pt idx="35">
                  <c:v>-20203.050891044215</c:v>
                </c:pt>
                <c:pt idx="36">
                  <c:v>-19744.304689710734</c:v>
                </c:pt>
                <c:pt idx="37">
                  <c:v>-19231.377941860806</c:v>
                </c:pt>
                <c:pt idx="38">
                  <c:v>-18659.803184755037</c:v>
                </c:pt>
                <c:pt idx="39">
                  <c:v>-18024.001768016013</c:v>
                </c:pt>
                <c:pt idx="40">
                  <c:v>-17316.900763752179</c:v>
                </c:pt>
                <c:pt idx="41">
                  <c:v>-16529.352433727821</c:v>
                </c:pt>
                <c:pt idx="42">
                  <c:v>-15649.215928719028</c:v>
                </c:pt>
                <c:pt idx="43">
                  <c:v>-14659.824486586091</c:v>
                </c:pt>
                <c:pt idx="44">
                  <c:v>-13537.244042266926</c:v>
                </c:pt>
                <c:pt idx="45">
                  <c:v>-12244.89795918366</c:v>
                </c:pt>
                <c:pt idx="46">
                  <c:v>-10721.571866582588</c:v>
                </c:pt>
                <c:pt idx="47">
                  <c:v>-8848.7687300729467</c:v>
                </c:pt>
                <c:pt idx="48">
                  <c:v>-6323.2381162569518</c:v>
                </c:pt>
                <c:pt idx="49">
                  <c:v>0</c:v>
                </c:pt>
              </c:numCache>
            </c:numRef>
          </c:yVal>
          <c:smooth val="1"/>
          <c:extLst>
            <c:ext xmlns:c16="http://schemas.microsoft.com/office/drawing/2014/chart" uri="{C3380CC4-5D6E-409C-BE32-E72D297353CC}">
              <c16:uniqueId val="{00000001-9F55-4116-829A-426424E2D540}"/>
            </c:ext>
          </c:extLst>
        </c:ser>
        <c:ser>
          <c:idx val="5"/>
          <c:order val="2"/>
          <c:tx>
            <c:strRef>
              <c:f>ANALYSIS!$AE$20</c:f>
              <c:strCache>
                <c:ptCount val="1"/>
                <c:pt idx="0">
                  <c:v>A</c:v>
                </c:pt>
              </c:strCache>
            </c:strRef>
          </c:tx>
          <c:spPr>
            <a:ln w="12700">
              <a:solidFill>
                <a:srgbClr val="800000"/>
              </a:solidFill>
              <a:prstDash val="solid"/>
            </a:ln>
          </c:spPr>
          <c:marker>
            <c:symbol val="circle"/>
            <c:size val="3"/>
            <c:spPr>
              <a:solidFill>
                <a:srgbClr val="FF0000"/>
              </a:solidFill>
              <a:ln>
                <a:solidFill>
                  <a:srgbClr val="FFFFFF"/>
                </a:solidFill>
                <a:prstDash val="solid"/>
              </a:ln>
            </c:spPr>
          </c:marker>
          <c:dLbls>
            <c:spPr>
              <a:solidFill>
                <a:srgbClr val="FFFFFF"/>
              </a:solidFill>
              <a:ln w="25400">
                <a:noFill/>
              </a:ln>
            </c:spPr>
            <c:txPr>
              <a:bodyPr/>
              <a:lstStyle/>
              <a:p>
                <a:pPr>
                  <a:defRPr sz="900" b="0" i="0" u="none" strike="noStrike" baseline="0">
                    <a:solidFill>
                      <a:srgbClr val="FF0000"/>
                    </a:solidFill>
                    <a:latin typeface="Arial"/>
                    <a:ea typeface="Arial"/>
                    <a:cs typeface="Arial"/>
                  </a:defRPr>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ANALYSIS!$AF$20</c:f>
              <c:numCache>
                <c:formatCode>0.0</c:formatCode>
                <c:ptCount val="1"/>
                <c:pt idx="0">
                  <c:v>-20000</c:v>
                </c:pt>
              </c:numCache>
            </c:numRef>
          </c:xVal>
          <c:yVal>
            <c:numRef>
              <c:f>ANALYSIS!$AG$20</c:f>
              <c:numCache>
                <c:formatCode>0.0</c:formatCode>
                <c:ptCount val="1"/>
                <c:pt idx="0">
                  <c:v>0</c:v>
                </c:pt>
              </c:numCache>
            </c:numRef>
          </c:yVal>
          <c:smooth val="1"/>
          <c:extLst>
            <c:ext xmlns:c16="http://schemas.microsoft.com/office/drawing/2014/chart" uri="{C3380CC4-5D6E-409C-BE32-E72D297353CC}">
              <c16:uniqueId val="{00000002-9F55-4116-829A-426424E2D540}"/>
            </c:ext>
          </c:extLst>
        </c:ser>
        <c:ser>
          <c:idx val="6"/>
          <c:order val="3"/>
          <c:tx>
            <c:strRef>
              <c:f>ANALYSIS!$AE$21</c:f>
              <c:strCache>
                <c:ptCount val="1"/>
                <c:pt idx="0">
                  <c:v>B</c:v>
                </c:pt>
              </c:strCache>
            </c:strRef>
          </c:tx>
          <c:spPr>
            <a:ln w="12700">
              <a:solidFill>
                <a:srgbClr val="008080"/>
              </a:solidFill>
              <a:prstDash val="solid"/>
            </a:ln>
          </c:spPr>
          <c:marker>
            <c:symbol val="circle"/>
            <c:size val="3"/>
            <c:spPr>
              <a:solidFill>
                <a:srgbClr val="FF0000"/>
              </a:solidFill>
              <a:ln>
                <a:solidFill>
                  <a:srgbClr val="FFFFFF"/>
                </a:solidFill>
                <a:prstDash val="solid"/>
              </a:ln>
            </c:spPr>
          </c:marker>
          <c:dLbls>
            <c:spPr>
              <a:solidFill>
                <a:srgbClr val="FFFFFF"/>
              </a:solidFill>
              <a:ln w="25400">
                <a:noFill/>
              </a:ln>
            </c:spPr>
            <c:txPr>
              <a:bodyPr/>
              <a:lstStyle/>
              <a:p>
                <a:pPr>
                  <a:defRPr sz="900" b="0" i="0" u="none" strike="noStrike" baseline="0">
                    <a:solidFill>
                      <a:srgbClr val="FF0000"/>
                    </a:solidFill>
                    <a:latin typeface="Arial"/>
                    <a:ea typeface="Arial"/>
                    <a:cs typeface="Arial"/>
                  </a:defRPr>
                </a:pPr>
                <a:endParaRPr lang="en-US"/>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ANALYSIS!$AF$21</c:f>
              <c:numCache>
                <c:formatCode>0.0</c:formatCode>
                <c:ptCount val="1"/>
                <c:pt idx="0">
                  <c:v>20000</c:v>
                </c:pt>
              </c:numCache>
            </c:numRef>
          </c:xVal>
          <c:yVal>
            <c:numRef>
              <c:f>ANALYSIS!$AG$21</c:f>
              <c:numCache>
                <c:formatCode>0.0</c:formatCode>
                <c:ptCount val="1"/>
                <c:pt idx="0">
                  <c:v>0</c:v>
                </c:pt>
              </c:numCache>
            </c:numRef>
          </c:yVal>
          <c:smooth val="1"/>
          <c:extLst>
            <c:ext xmlns:c16="http://schemas.microsoft.com/office/drawing/2014/chart" uri="{C3380CC4-5D6E-409C-BE32-E72D297353CC}">
              <c16:uniqueId val="{00000003-9F55-4116-829A-426424E2D540}"/>
            </c:ext>
          </c:extLst>
        </c:ser>
        <c:ser>
          <c:idx val="7"/>
          <c:order val="4"/>
          <c:tx>
            <c:strRef>
              <c:f>ANALYSIS!$AE$22</c:f>
              <c:strCache>
                <c:ptCount val="1"/>
                <c:pt idx="0">
                  <c:v>C</c:v>
                </c:pt>
              </c:strCache>
            </c:strRef>
          </c:tx>
          <c:spPr>
            <a:ln w="12700">
              <a:solidFill>
                <a:srgbClr val="0000FF"/>
              </a:solidFill>
              <a:prstDash val="solid"/>
            </a:ln>
          </c:spPr>
          <c:marker>
            <c:symbol val="circle"/>
            <c:size val="3"/>
            <c:spPr>
              <a:solidFill>
                <a:srgbClr val="FF0000"/>
              </a:solidFill>
              <a:ln>
                <a:solidFill>
                  <a:srgbClr val="FFFFFF"/>
                </a:solidFill>
                <a:prstDash val="solid"/>
              </a:ln>
            </c:spPr>
          </c:marker>
          <c:dLbls>
            <c:spPr>
              <a:noFill/>
              <a:ln w="25400">
                <a:noFill/>
              </a:ln>
            </c:spPr>
            <c:txPr>
              <a:bodyPr/>
              <a:lstStyle/>
              <a:p>
                <a:pPr>
                  <a:defRPr sz="900" b="0" i="0" u="none" strike="noStrike" baseline="0">
                    <a:solidFill>
                      <a:srgbClr val="FF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ANALYSIS!$AF$22</c:f>
              <c:numCache>
                <c:formatCode>0.0</c:formatCode>
                <c:ptCount val="1"/>
                <c:pt idx="0">
                  <c:v>20000</c:v>
                </c:pt>
              </c:numCache>
            </c:numRef>
          </c:xVal>
          <c:yVal>
            <c:numRef>
              <c:f>ANALYSIS!$AG$22</c:f>
              <c:numCache>
                <c:formatCode>0.0</c:formatCode>
                <c:ptCount val="1"/>
                <c:pt idx="0">
                  <c:v>10000</c:v>
                </c:pt>
              </c:numCache>
            </c:numRef>
          </c:yVal>
          <c:smooth val="1"/>
          <c:extLst>
            <c:ext xmlns:c16="http://schemas.microsoft.com/office/drawing/2014/chart" uri="{C3380CC4-5D6E-409C-BE32-E72D297353CC}">
              <c16:uniqueId val="{00000004-9F55-4116-829A-426424E2D540}"/>
            </c:ext>
          </c:extLst>
        </c:ser>
        <c:ser>
          <c:idx val="8"/>
          <c:order val="5"/>
          <c:tx>
            <c:strRef>
              <c:f>ANALYSIS!$AE$23</c:f>
              <c:strCache>
                <c:ptCount val="1"/>
                <c:pt idx="0">
                  <c:v>D</c:v>
                </c:pt>
              </c:strCache>
            </c:strRef>
          </c:tx>
          <c:spPr>
            <a:ln w="12700">
              <a:solidFill>
                <a:srgbClr val="00CCFF"/>
              </a:solidFill>
              <a:prstDash val="solid"/>
            </a:ln>
          </c:spPr>
          <c:marker>
            <c:symbol val="circle"/>
            <c:size val="3"/>
            <c:spPr>
              <a:solidFill>
                <a:srgbClr val="FF0000"/>
              </a:solidFill>
              <a:ln>
                <a:solidFill>
                  <a:srgbClr val="FFFFFF"/>
                </a:solidFill>
                <a:prstDash val="solid"/>
              </a:ln>
            </c:spPr>
          </c:marker>
          <c:dLbls>
            <c:spPr>
              <a:noFill/>
              <a:ln w="25400">
                <a:noFill/>
              </a:ln>
            </c:spPr>
            <c:txPr>
              <a:bodyPr/>
              <a:lstStyle/>
              <a:p>
                <a:pPr>
                  <a:defRPr sz="900" b="0" i="0" u="none" strike="noStrike" baseline="0">
                    <a:solidFill>
                      <a:srgbClr val="FF0000"/>
                    </a:solidFill>
                    <a:latin typeface="Arial"/>
                    <a:ea typeface="Arial"/>
                    <a:cs typeface="Arial"/>
                  </a:defRPr>
                </a:pPr>
                <a:endParaRPr lang="en-US"/>
              </a:p>
            </c:tx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ANALYSIS!$AF$23</c:f>
              <c:numCache>
                <c:formatCode>0.0</c:formatCode>
                <c:ptCount val="1"/>
                <c:pt idx="0">
                  <c:v>-20000</c:v>
                </c:pt>
              </c:numCache>
            </c:numRef>
          </c:xVal>
          <c:yVal>
            <c:numRef>
              <c:f>ANALYSIS!$AG$23</c:f>
              <c:numCache>
                <c:formatCode>0.0</c:formatCode>
                <c:ptCount val="1"/>
                <c:pt idx="0">
                  <c:v>-10000</c:v>
                </c:pt>
              </c:numCache>
            </c:numRef>
          </c:yVal>
          <c:smooth val="1"/>
          <c:extLst>
            <c:ext xmlns:c16="http://schemas.microsoft.com/office/drawing/2014/chart" uri="{C3380CC4-5D6E-409C-BE32-E72D297353CC}">
              <c16:uniqueId val="{00000005-9F55-4116-829A-426424E2D540}"/>
            </c:ext>
          </c:extLst>
        </c:ser>
        <c:ser>
          <c:idx val="9"/>
          <c:order val="6"/>
          <c:tx>
            <c:strRef>
              <c:f>ANALYSIS!$AE$24</c:f>
              <c:strCache>
                <c:ptCount val="1"/>
                <c:pt idx="0">
                  <c:v>E</c:v>
                </c:pt>
              </c:strCache>
            </c:strRef>
          </c:tx>
          <c:spPr>
            <a:ln w="12700">
              <a:solidFill>
                <a:srgbClr val="CCFFFF"/>
              </a:solidFill>
              <a:prstDash val="solid"/>
            </a:ln>
          </c:spPr>
          <c:marker>
            <c:symbol val="circle"/>
            <c:size val="3"/>
            <c:spPr>
              <a:solidFill>
                <a:srgbClr val="FF0000"/>
              </a:solidFill>
              <a:ln>
                <a:solidFill>
                  <a:srgbClr val="FFFFFF"/>
                </a:solidFill>
                <a:prstDash val="solid"/>
              </a:ln>
            </c:spPr>
          </c:marker>
          <c:dLbls>
            <c:spPr>
              <a:noFill/>
              <a:ln w="25400">
                <a:noFill/>
              </a:ln>
            </c:spPr>
            <c:txPr>
              <a:bodyPr/>
              <a:lstStyle/>
              <a:p>
                <a:pPr>
                  <a:defRPr sz="900" b="0" i="0" u="none" strike="noStrike" baseline="0">
                    <a:solidFill>
                      <a:srgbClr val="FF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ANALYSIS!$AF$24</c:f>
              <c:numCache>
                <c:formatCode>0.0</c:formatCode>
                <c:ptCount val="1"/>
                <c:pt idx="0">
                  <c:v>0</c:v>
                </c:pt>
              </c:numCache>
            </c:numRef>
          </c:xVal>
          <c:yVal>
            <c:numRef>
              <c:f>ANALYSIS!$AG$24</c:f>
              <c:numCache>
                <c:formatCode>0.0</c:formatCode>
                <c:ptCount val="1"/>
                <c:pt idx="0">
                  <c:v>0</c:v>
                </c:pt>
              </c:numCache>
            </c:numRef>
          </c:yVal>
          <c:smooth val="1"/>
          <c:extLst>
            <c:ext xmlns:c16="http://schemas.microsoft.com/office/drawing/2014/chart" uri="{C3380CC4-5D6E-409C-BE32-E72D297353CC}">
              <c16:uniqueId val="{00000006-9F55-4116-829A-426424E2D540}"/>
            </c:ext>
          </c:extLst>
        </c:ser>
        <c:ser>
          <c:idx val="3"/>
          <c:order val="7"/>
          <c:tx>
            <c:strRef>
              <c:f>ANALYSIS!$AE$25</c:f>
              <c:strCache>
                <c:ptCount val="1"/>
                <c:pt idx="0">
                  <c:v>F</c:v>
                </c:pt>
              </c:strCache>
            </c:strRef>
          </c:tx>
          <c:spPr>
            <a:ln w="12700">
              <a:solidFill>
                <a:srgbClr val="00FFFF"/>
              </a:solidFill>
              <a:prstDash val="solid"/>
            </a:ln>
          </c:spPr>
          <c:marker>
            <c:symbol val="circle"/>
            <c:size val="3"/>
            <c:spPr>
              <a:solidFill>
                <a:srgbClr val="FF0000"/>
              </a:solidFill>
              <a:ln>
                <a:solidFill>
                  <a:srgbClr val="FFFFFF"/>
                </a:solidFill>
                <a:prstDash val="solid"/>
              </a:ln>
            </c:spPr>
          </c:marker>
          <c:dLbls>
            <c:spPr>
              <a:solidFill>
                <a:srgbClr val="FFFFFF"/>
              </a:solidFill>
              <a:ln w="25400">
                <a:noFill/>
              </a:ln>
            </c:spPr>
            <c:txPr>
              <a:bodyPr/>
              <a:lstStyle/>
              <a:p>
                <a:pPr>
                  <a:defRPr sz="900" b="0" i="0" u="none" strike="noStrike" baseline="0">
                    <a:solidFill>
                      <a:srgbClr val="FF0000"/>
                    </a:solidFill>
                    <a:latin typeface="Arial"/>
                    <a:ea typeface="Arial"/>
                    <a:cs typeface="Arial"/>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ANALYSIS!$AF$25</c:f>
              <c:numCache>
                <c:formatCode>0.0</c:formatCode>
                <c:ptCount val="1"/>
                <c:pt idx="0">
                  <c:v>22360.679774997898</c:v>
                </c:pt>
              </c:numCache>
            </c:numRef>
          </c:xVal>
          <c:yVal>
            <c:numRef>
              <c:f>ANALYSIS!$AG$25</c:f>
              <c:numCache>
                <c:formatCode>0.0</c:formatCode>
                <c:ptCount val="1"/>
                <c:pt idx="0">
                  <c:v>0</c:v>
                </c:pt>
              </c:numCache>
            </c:numRef>
          </c:yVal>
          <c:smooth val="1"/>
          <c:extLst>
            <c:ext xmlns:c16="http://schemas.microsoft.com/office/drawing/2014/chart" uri="{C3380CC4-5D6E-409C-BE32-E72D297353CC}">
              <c16:uniqueId val="{00000007-9F55-4116-829A-426424E2D540}"/>
            </c:ext>
          </c:extLst>
        </c:ser>
        <c:ser>
          <c:idx val="4"/>
          <c:order val="8"/>
          <c:tx>
            <c:strRef>
              <c:f>ANALYSIS!$AE$26</c:f>
              <c:strCache>
                <c:ptCount val="1"/>
                <c:pt idx="0">
                  <c:v>G</c:v>
                </c:pt>
              </c:strCache>
            </c:strRef>
          </c:tx>
          <c:spPr>
            <a:ln w="12700">
              <a:solidFill>
                <a:srgbClr val="800080"/>
              </a:solidFill>
              <a:prstDash val="solid"/>
            </a:ln>
          </c:spPr>
          <c:marker>
            <c:symbol val="circle"/>
            <c:size val="3"/>
            <c:spPr>
              <a:solidFill>
                <a:srgbClr val="FF0000"/>
              </a:solidFill>
              <a:ln>
                <a:solidFill>
                  <a:srgbClr val="FFFFFF"/>
                </a:solidFill>
                <a:prstDash val="solid"/>
              </a:ln>
            </c:spPr>
          </c:marker>
          <c:dLbls>
            <c:spPr>
              <a:solidFill>
                <a:srgbClr val="FFFFFF"/>
              </a:solidFill>
              <a:ln w="25400">
                <a:noFill/>
              </a:ln>
            </c:spPr>
            <c:txPr>
              <a:bodyPr/>
              <a:lstStyle/>
              <a:p>
                <a:pPr algn="l">
                  <a:defRPr sz="900" b="0" i="0" u="none" strike="noStrike" baseline="0">
                    <a:solidFill>
                      <a:srgbClr val="FF0000"/>
                    </a:solidFill>
                    <a:latin typeface="Arial"/>
                    <a:ea typeface="Arial"/>
                    <a:cs typeface="Arial"/>
                  </a:defRPr>
                </a:pPr>
                <a:endParaRPr lang="en-US"/>
              </a:p>
            </c:tx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ANALYSIS!$AF$26</c:f>
              <c:numCache>
                <c:formatCode>0.0</c:formatCode>
                <c:ptCount val="1"/>
                <c:pt idx="0">
                  <c:v>-22360.679774997898</c:v>
                </c:pt>
              </c:numCache>
            </c:numRef>
          </c:xVal>
          <c:yVal>
            <c:numRef>
              <c:f>ANALYSIS!$AG$26</c:f>
              <c:numCache>
                <c:formatCode>0.0</c:formatCode>
                <c:ptCount val="1"/>
                <c:pt idx="0">
                  <c:v>0</c:v>
                </c:pt>
              </c:numCache>
            </c:numRef>
          </c:yVal>
          <c:smooth val="1"/>
          <c:extLst>
            <c:ext xmlns:c16="http://schemas.microsoft.com/office/drawing/2014/chart" uri="{C3380CC4-5D6E-409C-BE32-E72D297353CC}">
              <c16:uniqueId val="{00000008-9F55-4116-829A-426424E2D540}"/>
            </c:ext>
          </c:extLst>
        </c:ser>
        <c:ser>
          <c:idx val="12"/>
          <c:order val="9"/>
          <c:tx>
            <c:strRef>
              <c:f>ANALYSIS!$AE$27</c:f>
              <c:strCache>
                <c:ptCount val="1"/>
                <c:pt idx="0">
                  <c:v>H</c:v>
                </c:pt>
              </c:strCache>
            </c:strRef>
          </c:tx>
          <c:spPr>
            <a:ln w="12700">
              <a:solidFill>
                <a:srgbClr val="99CCFF"/>
              </a:solidFill>
              <a:prstDash val="solid"/>
            </a:ln>
          </c:spPr>
          <c:marker>
            <c:symbol val="circle"/>
            <c:size val="3"/>
            <c:spPr>
              <a:solidFill>
                <a:srgbClr val="FF0000"/>
              </a:solidFill>
              <a:ln>
                <a:solidFill>
                  <a:srgbClr val="FFFFFF"/>
                </a:solidFill>
                <a:prstDash val="solid"/>
              </a:ln>
            </c:spPr>
          </c:marker>
          <c:dLbls>
            <c:spPr>
              <a:noFill/>
              <a:ln w="25400">
                <a:noFill/>
              </a:ln>
            </c:spPr>
            <c:txPr>
              <a:bodyPr/>
              <a:lstStyle/>
              <a:p>
                <a:pPr>
                  <a:defRPr sz="900" b="0" i="0" u="none" strike="noStrike" baseline="0">
                    <a:solidFill>
                      <a:srgbClr val="FF0000"/>
                    </a:solidFill>
                    <a:latin typeface="Arial"/>
                    <a:ea typeface="Arial"/>
                    <a:cs typeface="Arial"/>
                  </a:defRPr>
                </a:pPr>
                <a:endParaRPr lang="en-US"/>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ANALYSIS!$AF$27</c:f>
              <c:numCache>
                <c:formatCode>0.0</c:formatCode>
                <c:ptCount val="1"/>
                <c:pt idx="0">
                  <c:v>0</c:v>
                </c:pt>
              </c:numCache>
            </c:numRef>
          </c:xVal>
          <c:yVal>
            <c:numRef>
              <c:f>ANALYSIS!$AG$27</c:f>
              <c:numCache>
                <c:formatCode>0.0</c:formatCode>
                <c:ptCount val="1"/>
                <c:pt idx="0">
                  <c:v>-22360.679774997898</c:v>
                </c:pt>
              </c:numCache>
            </c:numRef>
          </c:yVal>
          <c:smooth val="1"/>
          <c:extLst>
            <c:ext xmlns:c16="http://schemas.microsoft.com/office/drawing/2014/chart" uri="{C3380CC4-5D6E-409C-BE32-E72D297353CC}">
              <c16:uniqueId val="{00000009-9F55-4116-829A-426424E2D540}"/>
            </c:ext>
          </c:extLst>
        </c:ser>
        <c:ser>
          <c:idx val="13"/>
          <c:order val="10"/>
          <c:tx>
            <c:strRef>
              <c:f>ANALYSIS!$AE$28</c:f>
              <c:strCache>
                <c:ptCount val="1"/>
                <c:pt idx="0">
                  <c:v>I</c:v>
                </c:pt>
              </c:strCache>
            </c:strRef>
          </c:tx>
          <c:spPr>
            <a:ln w="12700">
              <a:solidFill>
                <a:srgbClr val="FF99CC"/>
              </a:solidFill>
              <a:prstDash val="solid"/>
            </a:ln>
          </c:spPr>
          <c:marker>
            <c:symbol val="circle"/>
            <c:size val="3"/>
            <c:spPr>
              <a:solidFill>
                <a:srgbClr val="FF0000"/>
              </a:solidFill>
              <a:ln>
                <a:solidFill>
                  <a:srgbClr val="FFFFFF"/>
                </a:solidFill>
                <a:prstDash val="solid"/>
              </a:ln>
            </c:spPr>
          </c:marker>
          <c:dLbls>
            <c:spPr>
              <a:noFill/>
              <a:ln w="25400">
                <a:noFill/>
              </a:ln>
            </c:spPr>
            <c:txPr>
              <a:bodyPr/>
              <a:lstStyle/>
              <a:p>
                <a:pPr>
                  <a:defRPr sz="900" b="0" i="0" u="none" strike="noStrike" baseline="0">
                    <a:solidFill>
                      <a:srgbClr val="FF0000"/>
                    </a:solidFill>
                    <a:latin typeface="Arial"/>
                    <a:ea typeface="Arial"/>
                    <a:cs typeface="Arial"/>
                  </a:defRPr>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ANALYSIS!$AF$28</c:f>
              <c:numCache>
                <c:formatCode>0.0</c:formatCode>
                <c:ptCount val="1"/>
                <c:pt idx="0">
                  <c:v>0</c:v>
                </c:pt>
              </c:numCache>
            </c:numRef>
          </c:xVal>
          <c:yVal>
            <c:numRef>
              <c:f>ANALYSIS!$AG$28</c:f>
              <c:numCache>
                <c:formatCode>0.0</c:formatCode>
                <c:ptCount val="1"/>
                <c:pt idx="0">
                  <c:v>22360.679774997898</c:v>
                </c:pt>
              </c:numCache>
            </c:numRef>
          </c:yVal>
          <c:smooth val="1"/>
          <c:extLst>
            <c:ext xmlns:c16="http://schemas.microsoft.com/office/drawing/2014/chart" uri="{C3380CC4-5D6E-409C-BE32-E72D297353CC}">
              <c16:uniqueId val="{0000000A-9F55-4116-829A-426424E2D540}"/>
            </c:ext>
          </c:extLst>
        </c:ser>
        <c:ser>
          <c:idx val="10"/>
          <c:order val="11"/>
          <c:tx>
            <c:strRef>
              <c:f>ANALYSIS!$AE$33</c:f>
              <c:strCache>
                <c:ptCount val="1"/>
                <c:pt idx="0">
                  <c:v>Line BC</c:v>
                </c:pt>
              </c:strCache>
            </c:strRef>
          </c:tx>
          <c:spPr>
            <a:ln w="12700">
              <a:solidFill>
                <a:schemeClr val="bg1">
                  <a:lumMod val="50000"/>
                </a:schemeClr>
              </a:solidFill>
              <a:prstDash val="lgDash"/>
            </a:ln>
          </c:spPr>
          <c:marker>
            <c:symbol val="none"/>
          </c:marker>
          <c:xVal>
            <c:numRef>
              <c:f>ANALYSIS!$AF$33:$AF$34</c:f>
              <c:numCache>
                <c:formatCode>0.0</c:formatCode>
                <c:ptCount val="2"/>
                <c:pt idx="0">
                  <c:v>20000</c:v>
                </c:pt>
                <c:pt idx="1">
                  <c:v>20000</c:v>
                </c:pt>
              </c:numCache>
            </c:numRef>
          </c:xVal>
          <c:yVal>
            <c:numRef>
              <c:f>ANALYSIS!$AG$33:$AG$34</c:f>
              <c:numCache>
                <c:formatCode>0.0</c:formatCode>
                <c:ptCount val="2"/>
                <c:pt idx="0">
                  <c:v>0</c:v>
                </c:pt>
                <c:pt idx="1">
                  <c:v>10000</c:v>
                </c:pt>
              </c:numCache>
            </c:numRef>
          </c:yVal>
          <c:smooth val="1"/>
          <c:extLst>
            <c:ext xmlns:c16="http://schemas.microsoft.com/office/drawing/2014/chart" uri="{C3380CC4-5D6E-409C-BE32-E72D297353CC}">
              <c16:uniqueId val="{0000000B-9F55-4116-829A-426424E2D540}"/>
            </c:ext>
          </c:extLst>
        </c:ser>
        <c:ser>
          <c:idx val="2"/>
          <c:order val="12"/>
          <c:tx>
            <c:strRef>
              <c:f>ANALYSIS!$AE$31</c:f>
              <c:strCache>
                <c:ptCount val="1"/>
                <c:pt idx="0">
                  <c:v>Line CD</c:v>
                </c:pt>
              </c:strCache>
            </c:strRef>
          </c:tx>
          <c:spPr>
            <a:ln w="25400">
              <a:solidFill>
                <a:schemeClr val="bg1">
                  <a:lumMod val="50000"/>
                </a:schemeClr>
              </a:solidFill>
              <a:prstDash val="solid"/>
            </a:ln>
          </c:spPr>
          <c:marker>
            <c:symbol val="none"/>
          </c:marker>
          <c:xVal>
            <c:numRef>
              <c:f>ANALYSIS!$AF$31:$AF$32</c:f>
              <c:numCache>
                <c:formatCode>0.0</c:formatCode>
                <c:ptCount val="2"/>
                <c:pt idx="0">
                  <c:v>20000</c:v>
                </c:pt>
                <c:pt idx="1">
                  <c:v>-20000</c:v>
                </c:pt>
              </c:numCache>
            </c:numRef>
          </c:xVal>
          <c:yVal>
            <c:numRef>
              <c:f>ANALYSIS!$AG$31:$AG$32</c:f>
              <c:numCache>
                <c:formatCode>0.0</c:formatCode>
                <c:ptCount val="2"/>
                <c:pt idx="0">
                  <c:v>10000</c:v>
                </c:pt>
                <c:pt idx="1">
                  <c:v>-10000</c:v>
                </c:pt>
              </c:numCache>
            </c:numRef>
          </c:yVal>
          <c:smooth val="1"/>
          <c:extLst>
            <c:ext xmlns:c16="http://schemas.microsoft.com/office/drawing/2014/chart" uri="{C3380CC4-5D6E-409C-BE32-E72D297353CC}">
              <c16:uniqueId val="{0000000C-9F55-4116-829A-426424E2D540}"/>
            </c:ext>
          </c:extLst>
        </c:ser>
        <c:ser>
          <c:idx val="11"/>
          <c:order val="13"/>
          <c:tx>
            <c:strRef>
              <c:f>ANALYSIS!$AE$35</c:f>
              <c:strCache>
                <c:ptCount val="1"/>
                <c:pt idx="0">
                  <c:v>Line AD</c:v>
                </c:pt>
              </c:strCache>
            </c:strRef>
          </c:tx>
          <c:spPr>
            <a:ln w="12700">
              <a:solidFill>
                <a:schemeClr val="bg1">
                  <a:lumMod val="50000"/>
                </a:schemeClr>
              </a:solidFill>
              <a:prstDash val="lgDash"/>
            </a:ln>
          </c:spPr>
          <c:marker>
            <c:symbol val="none"/>
          </c:marker>
          <c:xVal>
            <c:numRef>
              <c:f>ANALYSIS!$AF$35:$AF$36</c:f>
              <c:numCache>
                <c:formatCode>0.0</c:formatCode>
                <c:ptCount val="2"/>
                <c:pt idx="0">
                  <c:v>-20000</c:v>
                </c:pt>
                <c:pt idx="1">
                  <c:v>-20000</c:v>
                </c:pt>
              </c:numCache>
            </c:numRef>
          </c:xVal>
          <c:yVal>
            <c:numRef>
              <c:f>ANALYSIS!$AG$35:$AG$36</c:f>
              <c:numCache>
                <c:formatCode>0.0</c:formatCode>
                <c:ptCount val="2"/>
                <c:pt idx="0">
                  <c:v>0</c:v>
                </c:pt>
                <c:pt idx="1">
                  <c:v>-10000</c:v>
                </c:pt>
              </c:numCache>
            </c:numRef>
          </c:yVal>
          <c:smooth val="1"/>
          <c:extLst>
            <c:ext xmlns:c16="http://schemas.microsoft.com/office/drawing/2014/chart" uri="{C3380CC4-5D6E-409C-BE32-E72D297353CC}">
              <c16:uniqueId val="{0000000D-9F55-4116-829A-426424E2D540}"/>
            </c:ext>
          </c:extLst>
        </c:ser>
        <c:ser>
          <c:idx val="14"/>
          <c:order val="14"/>
          <c:tx>
            <c:strRef>
              <c:f>ANALYSIS!$AE$37</c:f>
              <c:strCache>
                <c:ptCount val="1"/>
                <c:pt idx="0">
                  <c:v>Line HI</c:v>
                </c:pt>
              </c:strCache>
            </c:strRef>
          </c:tx>
          <c:spPr>
            <a:ln w="12700">
              <a:solidFill>
                <a:schemeClr val="bg1">
                  <a:lumMod val="50000"/>
                </a:schemeClr>
              </a:solidFill>
              <a:prstDash val="lgDash"/>
            </a:ln>
          </c:spPr>
          <c:marker>
            <c:symbol val="none"/>
          </c:marker>
          <c:xVal>
            <c:numRef>
              <c:f>ANALYSIS!$AF$37:$AF$38</c:f>
              <c:numCache>
                <c:formatCode>0.0</c:formatCode>
                <c:ptCount val="2"/>
                <c:pt idx="0">
                  <c:v>0</c:v>
                </c:pt>
                <c:pt idx="1">
                  <c:v>0</c:v>
                </c:pt>
              </c:numCache>
            </c:numRef>
          </c:xVal>
          <c:yVal>
            <c:numRef>
              <c:f>ANALYSIS!$AG$37:$AG$38</c:f>
              <c:numCache>
                <c:formatCode>0.0</c:formatCode>
                <c:ptCount val="2"/>
                <c:pt idx="0">
                  <c:v>-22360.679774997898</c:v>
                </c:pt>
                <c:pt idx="1">
                  <c:v>22360.679774997898</c:v>
                </c:pt>
              </c:numCache>
            </c:numRef>
          </c:yVal>
          <c:smooth val="1"/>
          <c:extLst>
            <c:ext xmlns:c16="http://schemas.microsoft.com/office/drawing/2014/chart" uri="{C3380CC4-5D6E-409C-BE32-E72D297353CC}">
              <c16:uniqueId val="{0000000E-9F55-4116-829A-426424E2D540}"/>
            </c:ext>
          </c:extLst>
        </c:ser>
        <c:ser>
          <c:idx val="15"/>
          <c:order val="15"/>
          <c:tx>
            <c:strRef>
              <c:f>ANALYSIS!$AE$39</c:f>
              <c:strCache>
                <c:ptCount val="1"/>
                <c:pt idx="0">
                  <c:v>Line CI</c:v>
                </c:pt>
              </c:strCache>
            </c:strRef>
          </c:tx>
          <c:spPr>
            <a:ln w="12700">
              <a:solidFill>
                <a:schemeClr val="bg1">
                  <a:lumMod val="50000"/>
                </a:schemeClr>
              </a:solidFill>
              <a:prstDash val="lgDash"/>
            </a:ln>
          </c:spPr>
          <c:marker>
            <c:symbol val="none"/>
          </c:marker>
          <c:xVal>
            <c:numRef>
              <c:f>ANALYSIS!$AF$39:$AF$40</c:f>
              <c:numCache>
                <c:formatCode>0.0</c:formatCode>
                <c:ptCount val="2"/>
                <c:pt idx="0">
                  <c:v>20000</c:v>
                </c:pt>
                <c:pt idx="1">
                  <c:v>0</c:v>
                </c:pt>
              </c:numCache>
            </c:numRef>
          </c:xVal>
          <c:yVal>
            <c:numRef>
              <c:f>ANALYSIS!$AG$39:$AG$40</c:f>
              <c:numCache>
                <c:formatCode>0.0</c:formatCode>
                <c:ptCount val="2"/>
                <c:pt idx="0">
                  <c:v>10000</c:v>
                </c:pt>
                <c:pt idx="1">
                  <c:v>22360.679774997898</c:v>
                </c:pt>
              </c:numCache>
            </c:numRef>
          </c:yVal>
          <c:smooth val="1"/>
          <c:extLst>
            <c:ext xmlns:c16="http://schemas.microsoft.com/office/drawing/2014/chart" uri="{C3380CC4-5D6E-409C-BE32-E72D297353CC}">
              <c16:uniqueId val="{0000000F-9F55-4116-829A-426424E2D540}"/>
            </c:ext>
          </c:extLst>
        </c:ser>
        <c:ser>
          <c:idx val="16"/>
          <c:order val="16"/>
          <c:tx>
            <c:strRef>
              <c:f>ANALYSIS!$AE$41</c:f>
              <c:strCache>
                <c:ptCount val="1"/>
                <c:pt idx="0">
                  <c:v>Line CH</c:v>
                </c:pt>
              </c:strCache>
            </c:strRef>
          </c:tx>
          <c:spPr>
            <a:ln w="12700">
              <a:solidFill>
                <a:schemeClr val="bg1">
                  <a:lumMod val="50000"/>
                </a:schemeClr>
              </a:solidFill>
              <a:prstDash val="lgDash"/>
            </a:ln>
          </c:spPr>
          <c:marker>
            <c:symbol val="none"/>
          </c:marker>
          <c:xVal>
            <c:numRef>
              <c:f>ANALYSIS!$AF$41:$AF$42</c:f>
              <c:numCache>
                <c:formatCode>0.0</c:formatCode>
                <c:ptCount val="2"/>
                <c:pt idx="0">
                  <c:v>20000</c:v>
                </c:pt>
                <c:pt idx="1">
                  <c:v>0</c:v>
                </c:pt>
              </c:numCache>
            </c:numRef>
          </c:xVal>
          <c:yVal>
            <c:numRef>
              <c:f>ANALYSIS!$AG$41:$AG$42</c:f>
              <c:numCache>
                <c:formatCode>0.0</c:formatCode>
                <c:ptCount val="2"/>
                <c:pt idx="0">
                  <c:v>10000</c:v>
                </c:pt>
                <c:pt idx="1">
                  <c:v>-22360.679774997898</c:v>
                </c:pt>
              </c:numCache>
            </c:numRef>
          </c:yVal>
          <c:smooth val="1"/>
          <c:extLst>
            <c:ext xmlns:c16="http://schemas.microsoft.com/office/drawing/2014/chart" uri="{C3380CC4-5D6E-409C-BE32-E72D297353CC}">
              <c16:uniqueId val="{00000010-9F55-4116-829A-426424E2D540}"/>
            </c:ext>
          </c:extLst>
        </c:ser>
        <c:ser>
          <c:idx val="17"/>
          <c:order val="17"/>
          <c:tx>
            <c:strRef>
              <c:f>ANALYSIS!$AE$43</c:f>
              <c:strCache>
                <c:ptCount val="1"/>
                <c:pt idx="0">
                  <c:v>Line CF</c:v>
                </c:pt>
              </c:strCache>
            </c:strRef>
          </c:tx>
          <c:spPr>
            <a:ln w="12700">
              <a:solidFill>
                <a:srgbClr val="99CC00"/>
              </a:solidFill>
              <a:prstDash val="lgDash"/>
            </a:ln>
          </c:spPr>
          <c:marker>
            <c:symbol val="none"/>
          </c:marker>
          <c:xVal>
            <c:numRef>
              <c:f>ANALYSIS!$AF$43:$AF$44</c:f>
              <c:numCache>
                <c:formatCode>0.0</c:formatCode>
                <c:ptCount val="2"/>
                <c:pt idx="0">
                  <c:v>20000</c:v>
                </c:pt>
                <c:pt idx="1">
                  <c:v>22360.679774997898</c:v>
                </c:pt>
              </c:numCache>
            </c:numRef>
          </c:xVal>
          <c:yVal>
            <c:numRef>
              <c:f>ANALYSIS!$AG$43:$AG$44</c:f>
              <c:numCache>
                <c:formatCode>0.0</c:formatCode>
                <c:ptCount val="2"/>
                <c:pt idx="0">
                  <c:v>10000</c:v>
                </c:pt>
                <c:pt idx="1">
                  <c:v>0</c:v>
                </c:pt>
              </c:numCache>
            </c:numRef>
          </c:yVal>
          <c:smooth val="1"/>
          <c:extLst>
            <c:ext xmlns:c16="http://schemas.microsoft.com/office/drawing/2014/chart" uri="{C3380CC4-5D6E-409C-BE32-E72D297353CC}">
              <c16:uniqueId val="{00000011-9F55-4116-829A-426424E2D540}"/>
            </c:ext>
          </c:extLst>
        </c:ser>
        <c:ser>
          <c:idx val="18"/>
          <c:order val="18"/>
          <c:tx>
            <c:strRef>
              <c:f>ANALYSIS!$AE$45</c:f>
              <c:strCache>
                <c:ptCount val="1"/>
                <c:pt idx="0">
                  <c:v>Line CG</c:v>
                </c:pt>
              </c:strCache>
            </c:strRef>
          </c:tx>
          <c:spPr>
            <a:ln w="12700">
              <a:solidFill>
                <a:srgbClr val="99CC00"/>
              </a:solidFill>
              <a:prstDash val="lgDash"/>
            </a:ln>
          </c:spPr>
          <c:marker>
            <c:symbol val="none"/>
          </c:marker>
          <c:dPt>
            <c:idx val="1"/>
            <c:bubble3D val="0"/>
            <c:spPr>
              <a:ln w="12700">
                <a:solidFill>
                  <a:schemeClr val="bg1">
                    <a:lumMod val="50000"/>
                  </a:schemeClr>
                </a:solidFill>
                <a:prstDash val="lgDash"/>
              </a:ln>
            </c:spPr>
            <c:extLst>
              <c:ext xmlns:c16="http://schemas.microsoft.com/office/drawing/2014/chart" uri="{C3380CC4-5D6E-409C-BE32-E72D297353CC}">
                <c16:uniqueId val="{00000001-F22D-4C4D-934D-7233145525FA}"/>
              </c:ext>
            </c:extLst>
          </c:dPt>
          <c:xVal>
            <c:numRef>
              <c:f>ANALYSIS!$AF$45:$AF$46</c:f>
              <c:numCache>
                <c:formatCode>0.0</c:formatCode>
                <c:ptCount val="2"/>
                <c:pt idx="0">
                  <c:v>20000</c:v>
                </c:pt>
                <c:pt idx="1">
                  <c:v>-22360.679774997898</c:v>
                </c:pt>
              </c:numCache>
            </c:numRef>
          </c:xVal>
          <c:yVal>
            <c:numRef>
              <c:f>ANALYSIS!$AG$45:$AG$46</c:f>
              <c:numCache>
                <c:formatCode>0.0</c:formatCode>
                <c:ptCount val="2"/>
                <c:pt idx="0">
                  <c:v>10000</c:v>
                </c:pt>
                <c:pt idx="1">
                  <c:v>0</c:v>
                </c:pt>
              </c:numCache>
            </c:numRef>
          </c:yVal>
          <c:smooth val="1"/>
          <c:extLst>
            <c:ext xmlns:c16="http://schemas.microsoft.com/office/drawing/2014/chart" uri="{C3380CC4-5D6E-409C-BE32-E72D297353CC}">
              <c16:uniqueId val="{00000012-9F55-4116-829A-426424E2D540}"/>
            </c:ext>
          </c:extLst>
        </c:ser>
        <c:ser>
          <c:idx val="19"/>
          <c:order val="19"/>
          <c:spPr>
            <a:ln>
              <a:noFill/>
            </a:ln>
          </c:spPr>
          <c:marker>
            <c:symbol val="none"/>
          </c:marker>
          <c:xVal>
            <c:numRef>
              <c:f>ANALYSIS!$AI$12:$AI$16</c:f>
              <c:numCache>
                <c:formatCode>0.000</c:formatCode>
                <c:ptCount val="5"/>
                <c:pt idx="0" formatCode="0.0">
                  <c:v>22356.022755312904</c:v>
                </c:pt>
                <c:pt idx="1">
                  <c:v>-22356.022755312904</c:v>
                </c:pt>
                <c:pt idx="2">
                  <c:v>-22356.022755312904</c:v>
                </c:pt>
                <c:pt idx="3">
                  <c:v>22356.022755312904</c:v>
                </c:pt>
                <c:pt idx="4">
                  <c:v>22356.022755312904</c:v>
                </c:pt>
              </c:numCache>
            </c:numRef>
          </c:xVal>
          <c:yVal>
            <c:numRef>
              <c:f>ANALYSIS!$AJ$12:$AJ$16</c:f>
              <c:numCache>
                <c:formatCode>0.000</c:formatCode>
                <c:ptCount val="5"/>
                <c:pt idx="0">
                  <c:v>22356.022755312904</c:v>
                </c:pt>
                <c:pt idx="1">
                  <c:v>22356.022755312904</c:v>
                </c:pt>
                <c:pt idx="2">
                  <c:v>-22356.022755312904</c:v>
                </c:pt>
                <c:pt idx="3">
                  <c:v>-22356.022755312904</c:v>
                </c:pt>
                <c:pt idx="4">
                  <c:v>22356.022755312904</c:v>
                </c:pt>
              </c:numCache>
            </c:numRef>
          </c:yVal>
          <c:smooth val="0"/>
          <c:extLst>
            <c:ext xmlns:c16="http://schemas.microsoft.com/office/drawing/2014/chart" uri="{C3380CC4-5D6E-409C-BE32-E72D297353CC}">
              <c16:uniqueId val="{00000000-F22D-4C4D-934D-7233145525FA}"/>
            </c:ext>
          </c:extLst>
        </c:ser>
        <c:dLbls>
          <c:showLegendKey val="0"/>
          <c:showVal val="0"/>
          <c:showCatName val="0"/>
          <c:showSerName val="0"/>
          <c:showPercent val="0"/>
          <c:showBubbleSize val="0"/>
        </c:dLbls>
        <c:axId val="567065800"/>
        <c:axId val="567061096"/>
      </c:scatterChart>
      <c:valAx>
        <c:axId val="567065800"/>
        <c:scaling>
          <c:orientation val="minMax"/>
        </c:scaling>
        <c:delete val="0"/>
        <c:axPos val="b"/>
        <c:majorGridlines>
          <c:spPr>
            <a:ln w="3175">
              <a:pattFill prst="pct50">
                <a:fgClr>
                  <a:srgbClr val="C0C0C0"/>
                </a:fgClr>
                <a:bgClr>
                  <a:srgbClr val="FFFFFF"/>
                </a:bgClr>
              </a:pattFill>
              <a:prstDash val="solid"/>
            </a:ln>
          </c:spPr>
        </c:majorGridlines>
        <c:title>
          <c:tx>
            <c:rich>
              <a:bodyPr/>
              <a:lstStyle/>
              <a:p>
                <a:pPr>
                  <a:defRPr sz="800" b="1" i="0" u="none" strike="noStrike" baseline="0">
                    <a:solidFill>
                      <a:srgbClr val="000000"/>
                    </a:solidFill>
                    <a:latin typeface="Arial"/>
                    <a:ea typeface="Arial"/>
                    <a:cs typeface="Arial"/>
                  </a:defRPr>
                </a:pPr>
                <a:r>
                  <a:rPr lang="en-CA"/>
                  <a:t>Normal Stresses</a:t>
                </a:r>
              </a:p>
            </c:rich>
          </c:tx>
          <c:layout>
            <c:manualLayout>
              <c:xMode val="edge"/>
              <c:yMode val="edge"/>
              <c:x val="0.42424309401516186"/>
              <c:y val="0.9429967426710097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67061096"/>
        <c:crosses val="autoZero"/>
        <c:crossBetween val="midCat"/>
        <c:majorUnit val="10000"/>
        <c:minorUnit val="5000"/>
      </c:valAx>
      <c:valAx>
        <c:axId val="567061096"/>
        <c:scaling>
          <c:orientation val="minMax"/>
        </c:scaling>
        <c:delete val="0"/>
        <c:axPos val="l"/>
        <c:majorGridlines>
          <c:spPr>
            <a:ln w="3175">
              <a:pattFill prst="pct50">
                <a:fgClr>
                  <a:srgbClr val="C0C0C0"/>
                </a:fgClr>
                <a:bgClr>
                  <a:srgbClr val="FFFFFF"/>
                </a:bgClr>
              </a:pattFill>
              <a:prstDash val="solid"/>
            </a:ln>
          </c:spPr>
        </c:majorGridlines>
        <c:title>
          <c:tx>
            <c:rich>
              <a:bodyPr/>
              <a:lstStyle/>
              <a:p>
                <a:pPr>
                  <a:defRPr sz="800" b="1" i="0" u="none" strike="noStrike" baseline="0">
                    <a:solidFill>
                      <a:srgbClr val="000000"/>
                    </a:solidFill>
                    <a:latin typeface="Arial"/>
                    <a:ea typeface="Arial"/>
                    <a:cs typeface="Arial"/>
                  </a:defRPr>
                </a:pPr>
                <a:r>
                  <a:rPr lang="en-CA"/>
                  <a:t>Shear Stresses</a:t>
                </a:r>
              </a:p>
            </c:rich>
          </c:tx>
          <c:layout>
            <c:manualLayout>
              <c:xMode val="edge"/>
              <c:yMode val="edge"/>
              <c:x val="2.2328548644338111E-2"/>
              <c:y val="0.408794788273615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67065800"/>
        <c:crosses val="autoZero"/>
        <c:crossBetween val="midCat"/>
        <c:majorUnit val="10000"/>
        <c:minorUnit val="5000"/>
      </c:valAx>
      <c:spPr>
        <a:solidFill>
          <a:srgbClr val="FFFFFF"/>
        </a:solidFill>
        <a:ln w="25400">
          <a:noFill/>
        </a:ln>
      </c:spPr>
    </c:plotArea>
    <c:plotVisOnly val="1"/>
    <c:dispBlanksAs val="gap"/>
    <c:showDLblsOverMax val="0"/>
  </c:chart>
  <c:spPr>
    <a:solidFill>
      <a:schemeClr val="bg1"/>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1.png"/><Relationship Id="rId7" Type="http://schemas.openxmlformats.org/officeDocument/2006/relationships/image" Target="../media/image5.png"/><Relationship Id="rId2" Type="http://schemas.openxmlformats.org/officeDocument/2006/relationships/hyperlink" Target="http://www.abbottaerospace.com/" TargetMode="Externa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 Id="rId9"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337457</xdr:colOff>
      <xdr:row>42</xdr:row>
      <xdr:rowOff>75753</xdr:rowOff>
    </xdr:from>
    <xdr:to>
      <xdr:col>6</xdr:col>
      <xdr:colOff>163286</xdr:colOff>
      <xdr:row>59</xdr:row>
      <xdr:rowOff>100339</xdr:rowOff>
    </xdr:to>
    <xdr:graphicFrame macro="">
      <xdr:nvGraphicFramePr>
        <xdr:cNvPr id="1432" name="Chart 3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27" name="Group 26"/>
        <xdr:cNvGrpSpPr/>
      </xdr:nvGrpSpPr>
      <xdr:grpSpPr>
        <a:xfrm>
          <a:off x="40822" y="1249135"/>
          <a:ext cx="2507796" cy="626930"/>
          <a:chOff x="40822" y="1267641"/>
          <a:chExt cx="2570933" cy="630195"/>
        </a:xfrm>
      </xdr:grpSpPr>
      <xdr:pic>
        <xdr:nvPicPr>
          <xdr:cNvPr id="28" name="Picture 27">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9" name="Picture 28"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620187</xdr:colOff>
      <xdr:row>13</xdr:row>
      <xdr:rowOff>80683</xdr:rowOff>
    </xdr:from>
    <xdr:to>
      <xdr:col>9</xdr:col>
      <xdr:colOff>0</xdr:colOff>
      <xdr:row>16</xdr:row>
      <xdr:rowOff>0</xdr:rowOff>
    </xdr:to>
    <xdr:pic>
      <xdr:nvPicPr>
        <xdr:cNvPr id="31" name="Picture 30"/>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22616" y="2355797"/>
          <a:ext cx="1861755" cy="430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5254</xdr:colOff>
      <xdr:row>16</xdr:row>
      <xdr:rowOff>80683</xdr:rowOff>
    </xdr:from>
    <xdr:to>
      <xdr:col>9</xdr:col>
      <xdr:colOff>0</xdr:colOff>
      <xdr:row>19</xdr:row>
      <xdr:rowOff>0</xdr:rowOff>
    </xdr:to>
    <xdr:pic>
      <xdr:nvPicPr>
        <xdr:cNvPr id="32" name="Picture 31"/>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28168" y="2867426"/>
          <a:ext cx="1856203" cy="4418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xdr:row>
      <xdr:rowOff>161364</xdr:rowOff>
    </xdr:from>
    <xdr:to>
      <xdr:col>7</xdr:col>
      <xdr:colOff>350965</xdr:colOff>
      <xdr:row>21</xdr:row>
      <xdr:rowOff>136969</xdr:rowOff>
    </xdr:to>
    <xdr:pic>
      <xdr:nvPicPr>
        <xdr:cNvPr id="35" name="Picture 34"/>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22914" y="3470621"/>
          <a:ext cx="971451" cy="323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20974</xdr:colOff>
      <xdr:row>13</xdr:row>
      <xdr:rowOff>61471</xdr:rowOff>
    </xdr:from>
    <xdr:to>
      <xdr:col>4</xdr:col>
      <xdr:colOff>567810</xdr:colOff>
      <xdr:row>26</xdr:row>
      <xdr:rowOff>17930</xdr:rowOff>
    </xdr:to>
    <xdr:pic>
      <xdr:nvPicPr>
        <xdr:cNvPr id="36" name="Picture 35"/>
        <xdr:cNvPicPr/>
      </xdr:nvPicPr>
      <xdr:blipFill>
        <a:blip xmlns:r="http://schemas.openxmlformats.org/officeDocument/2006/relationships" r:embed="rId9"/>
        <a:stretch>
          <a:fillRect/>
        </a:stretch>
      </xdr:blipFill>
      <xdr:spPr>
        <a:xfrm>
          <a:off x="641460" y="2336585"/>
          <a:ext cx="2408293" cy="22098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bottaerospace.com/download/nasa-tm-x-73305-astronautics-structures-manual-volume-i"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cols>
    <col min="1" max="1" width="8.6640625" customWidth="1"/>
  </cols>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47"/>
    <col min="3" max="3" width="10.6640625" style="47" bestFit="1" customWidth="1"/>
    <col min="4" max="11" width="9.109375" style="47"/>
    <col min="12" max="12" width="5.44140625" style="32" customWidth="1"/>
    <col min="13" max="17" width="5.33203125" style="65" customWidth="1"/>
    <col min="18" max="19" width="5.33203125" style="66" customWidth="1"/>
    <col min="20" max="25" width="9.109375" style="68"/>
    <col min="26" max="16384" width="9.109375" style="47"/>
  </cols>
  <sheetData>
    <row r="1" spans="1:25" s="32" customFormat="1" ht="13.8" x14ac:dyDescent="0.3">
      <c r="A1" s="28"/>
      <c r="B1" s="29" t="s">
        <v>37</v>
      </c>
      <c r="C1" s="30" t="s">
        <v>45</v>
      </c>
      <c r="D1" s="28"/>
      <c r="E1" s="28"/>
      <c r="F1" s="29" t="s">
        <v>46</v>
      </c>
      <c r="G1" s="31"/>
      <c r="H1" s="28"/>
      <c r="I1" s="28"/>
      <c r="J1" s="28"/>
      <c r="K1" s="28"/>
      <c r="M1" s="61"/>
      <c r="N1" s="61"/>
      <c r="O1" s="61"/>
      <c r="P1" s="61"/>
      <c r="Q1" s="61"/>
      <c r="R1" s="61"/>
      <c r="S1" s="61"/>
      <c r="T1" s="62"/>
      <c r="U1" s="62"/>
      <c r="V1" s="62"/>
      <c r="W1" s="63"/>
      <c r="X1" s="64"/>
      <c r="Y1" s="62"/>
    </row>
    <row r="2" spans="1:25" s="32" customFormat="1" ht="13.8" x14ac:dyDescent="0.3">
      <c r="A2" s="28"/>
      <c r="B2" s="29" t="s">
        <v>39</v>
      </c>
      <c r="C2" s="30" t="s">
        <v>44</v>
      </c>
      <c r="D2" s="28"/>
      <c r="E2" s="28"/>
      <c r="F2" s="29" t="s">
        <v>42</v>
      </c>
      <c r="G2" s="30"/>
      <c r="H2" s="28"/>
      <c r="I2" s="28"/>
      <c r="J2" s="28"/>
      <c r="K2" s="28"/>
      <c r="M2" s="61"/>
      <c r="N2" s="61"/>
      <c r="O2" s="61"/>
      <c r="P2" s="61"/>
      <c r="Q2" s="61"/>
      <c r="R2" s="61"/>
      <c r="S2" s="61"/>
      <c r="T2" s="62"/>
      <c r="U2" s="62"/>
      <c r="V2" s="62"/>
      <c r="W2" s="63"/>
      <c r="X2" s="64"/>
      <c r="Y2" s="62"/>
    </row>
    <row r="3" spans="1:25" s="32" customFormat="1" ht="13.8" x14ac:dyDescent="0.3">
      <c r="A3" s="28"/>
      <c r="B3" s="29" t="s">
        <v>2</v>
      </c>
      <c r="C3" s="37"/>
      <c r="D3" s="28"/>
      <c r="E3" s="28"/>
      <c r="F3" s="29" t="s">
        <v>0</v>
      </c>
      <c r="G3" s="30"/>
      <c r="H3" s="28"/>
      <c r="I3" s="28"/>
      <c r="J3" s="28"/>
      <c r="K3" s="28"/>
      <c r="M3" s="61"/>
      <c r="N3" s="61"/>
      <c r="O3" s="61"/>
      <c r="P3" s="61"/>
      <c r="Q3" s="61"/>
      <c r="R3" s="61"/>
      <c r="S3" s="61"/>
      <c r="T3" s="62"/>
      <c r="U3" s="62"/>
      <c r="V3" s="62"/>
      <c r="W3" s="63"/>
      <c r="X3" s="64"/>
      <c r="Y3" s="62"/>
    </row>
    <row r="4" spans="1:25" s="32" customFormat="1" ht="13.8" x14ac:dyDescent="0.3">
      <c r="A4" s="28"/>
      <c r="B4" s="29" t="s">
        <v>59</v>
      </c>
      <c r="C4" s="31"/>
      <c r="D4" s="28"/>
      <c r="E4" s="28"/>
      <c r="F4" s="29" t="s">
        <v>60</v>
      </c>
      <c r="G4" s="30" t="s">
        <v>61</v>
      </c>
      <c r="H4" s="28"/>
      <c r="I4" s="28"/>
      <c r="J4" s="28"/>
      <c r="K4" s="28"/>
      <c r="M4" s="61"/>
      <c r="N4" s="61"/>
      <c r="O4" s="61"/>
      <c r="P4" s="61"/>
      <c r="Q4" s="65"/>
      <c r="R4" s="66"/>
      <c r="S4" s="66"/>
      <c r="T4" s="62"/>
      <c r="U4" s="62"/>
      <c r="V4" s="62"/>
      <c r="W4" s="63"/>
      <c r="X4" s="64"/>
      <c r="Y4" s="62"/>
    </row>
    <row r="5" spans="1:25" s="32" customFormat="1" ht="13.8" x14ac:dyDescent="0.3">
      <c r="A5" s="28"/>
      <c r="B5" s="29" t="s">
        <v>62</v>
      </c>
      <c r="C5" s="31"/>
      <c r="D5" s="28"/>
      <c r="E5" s="29"/>
      <c r="F5" s="28"/>
      <c r="G5" s="28"/>
      <c r="H5" s="28"/>
      <c r="I5" s="28"/>
      <c r="J5" s="28"/>
      <c r="K5" s="28"/>
      <c r="M5" s="61"/>
      <c r="N5" s="61"/>
      <c r="O5" s="61"/>
      <c r="P5" s="61"/>
      <c r="Q5" s="65"/>
      <c r="R5" s="66"/>
      <c r="S5" s="66"/>
      <c r="T5" s="62"/>
      <c r="U5" s="62"/>
      <c r="V5" s="62"/>
      <c r="W5" s="63"/>
      <c r="X5" s="64"/>
      <c r="Y5" s="62"/>
    </row>
    <row r="6" spans="1:25" s="32" customFormat="1" ht="13.8" x14ac:dyDescent="0.3">
      <c r="A6" s="28"/>
      <c r="B6" s="28" t="s">
        <v>43</v>
      </c>
      <c r="C6" s="40"/>
      <c r="D6" s="28"/>
      <c r="E6" s="28"/>
      <c r="F6" s="28"/>
      <c r="G6" s="28"/>
      <c r="H6" s="28"/>
      <c r="I6" s="28"/>
      <c r="J6" s="28"/>
      <c r="K6" s="28"/>
      <c r="M6" s="61"/>
      <c r="N6" s="61"/>
      <c r="O6" s="61"/>
      <c r="P6" s="61"/>
      <c r="Q6" s="65"/>
      <c r="R6" s="66"/>
      <c r="S6" s="66"/>
      <c r="T6" s="62"/>
      <c r="U6" s="62"/>
      <c r="V6" s="62"/>
      <c r="W6" s="63"/>
      <c r="X6" s="64"/>
      <c r="Y6" s="62"/>
    </row>
    <row r="7" spans="1:25" s="32" customFormat="1" ht="13.8" x14ac:dyDescent="0.3">
      <c r="A7" s="28"/>
      <c r="B7" s="28"/>
      <c r="C7" s="28"/>
      <c r="D7" s="28"/>
      <c r="E7" s="28"/>
      <c r="F7" s="28"/>
      <c r="G7" s="28"/>
      <c r="H7" s="28"/>
      <c r="I7" s="28"/>
      <c r="J7" s="28"/>
      <c r="K7" s="28"/>
      <c r="M7" s="61"/>
      <c r="N7" s="61"/>
      <c r="O7" s="61"/>
      <c r="P7" s="61"/>
      <c r="Q7" s="65"/>
      <c r="R7" s="66"/>
      <c r="S7" s="66"/>
      <c r="T7" s="62"/>
      <c r="U7" s="62"/>
      <c r="V7" s="62"/>
      <c r="W7" s="63"/>
      <c r="X7" s="64"/>
      <c r="Y7" s="62"/>
    </row>
    <row r="8" spans="1:25" s="32" customFormat="1" ht="13.8" x14ac:dyDescent="0.3">
      <c r="A8" s="41"/>
      <c r="E8" s="34"/>
      <c r="F8" s="35"/>
      <c r="H8" s="42"/>
      <c r="I8" s="34"/>
      <c r="J8" s="43"/>
      <c r="K8" s="44"/>
      <c r="L8" s="45"/>
      <c r="M8" s="61"/>
      <c r="N8" s="61"/>
      <c r="O8" s="61"/>
      <c r="P8" s="61"/>
      <c r="Q8" s="65"/>
      <c r="R8" s="66"/>
      <c r="S8" s="66"/>
      <c r="T8" s="62"/>
      <c r="U8" s="62"/>
      <c r="V8" s="62"/>
      <c r="W8" s="62"/>
      <c r="X8" s="62"/>
      <c r="Y8" s="62"/>
    </row>
    <row r="9" spans="1:25" s="32" customFormat="1" ht="13.8" x14ac:dyDescent="0.3">
      <c r="E9" s="34"/>
      <c r="F9" s="42"/>
      <c r="H9" s="42"/>
      <c r="I9" s="34"/>
      <c r="J9" s="44"/>
      <c r="K9" s="44"/>
      <c r="L9" s="45"/>
      <c r="M9" s="61"/>
      <c r="N9" s="61"/>
      <c r="O9" s="61"/>
      <c r="P9" s="61"/>
      <c r="Q9" s="65"/>
      <c r="R9" s="66"/>
      <c r="S9" s="66"/>
      <c r="T9" s="62"/>
      <c r="U9" s="62"/>
      <c r="V9" s="62"/>
      <c r="W9" s="62"/>
      <c r="X9" s="62"/>
      <c r="Y9" s="62"/>
    </row>
    <row r="10" spans="1:25" s="32" customFormat="1" ht="13.8" x14ac:dyDescent="0.3">
      <c r="E10" s="34"/>
      <c r="F10" s="42"/>
      <c r="H10" s="42"/>
      <c r="I10" s="34"/>
      <c r="J10" s="35"/>
      <c r="K10" s="42"/>
      <c r="L10" s="45"/>
      <c r="M10" s="61"/>
      <c r="N10" s="61"/>
      <c r="O10" s="61"/>
      <c r="P10" s="61"/>
      <c r="Q10" s="65"/>
      <c r="R10" s="66"/>
      <c r="S10" s="66"/>
      <c r="T10" s="62"/>
      <c r="U10" s="62"/>
      <c r="V10" s="62"/>
      <c r="W10" s="62"/>
      <c r="X10" s="62"/>
      <c r="Y10" s="62"/>
    </row>
    <row r="11" spans="1:25" s="32" customFormat="1" ht="13.8" x14ac:dyDescent="0.3">
      <c r="E11" s="34"/>
      <c r="F11" s="42"/>
      <c r="I11" s="46"/>
      <c r="J11" s="35"/>
      <c r="M11" s="61"/>
      <c r="N11" s="61"/>
      <c r="O11" s="61"/>
      <c r="P11" s="61"/>
      <c r="Q11" s="61"/>
      <c r="R11" s="61"/>
      <c r="S11" s="61"/>
      <c r="T11" s="62"/>
      <c r="U11" s="62"/>
      <c r="V11" s="62"/>
      <c r="W11" s="62"/>
      <c r="X11" s="62"/>
      <c r="Y11" s="62"/>
    </row>
    <row r="12" spans="1:25" x14ac:dyDescent="0.3">
      <c r="C12" s="48" t="str">
        <f>G4</f>
        <v>IMPORTANT INFORMATION</v>
      </c>
      <c r="M12" s="61"/>
      <c r="N12" s="61"/>
      <c r="O12" s="61"/>
      <c r="P12" s="61"/>
      <c r="Q12" s="67"/>
      <c r="R12" s="67"/>
      <c r="S12" s="67"/>
    </row>
    <row r="13" spans="1:25" s="32" customFormat="1" ht="13.8" x14ac:dyDescent="0.3">
      <c r="M13" s="61"/>
      <c r="N13" s="61"/>
      <c r="O13" s="61"/>
      <c r="P13" s="61"/>
      <c r="Q13" s="61"/>
      <c r="R13" s="61"/>
      <c r="S13" s="61"/>
      <c r="T13" s="62"/>
      <c r="U13" s="62"/>
      <c r="V13" s="62"/>
      <c r="W13" s="62"/>
      <c r="X13" s="62"/>
      <c r="Y13" s="62"/>
    </row>
    <row r="14" spans="1:25" s="32" customFormat="1" ht="13.8" x14ac:dyDescent="0.3">
      <c r="B14" s="49" t="s">
        <v>66</v>
      </c>
      <c r="M14" s="61"/>
      <c r="N14" s="61"/>
      <c r="O14" s="61"/>
      <c r="P14" s="61"/>
      <c r="Q14" s="61"/>
      <c r="R14" s="61"/>
      <c r="S14" s="61"/>
      <c r="T14" s="62"/>
      <c r="U14" s="62"/>
      <c r="V14" s="62"/>
      <c r="W14" s="62"/>
      <c r="X14" s="62"/>
      <c r="Y14" s="62"/>
    </row>
    <row r="15" spans="1:25" s="32" customFormat="1" ht="13.8" x14ac:dyDescent="0.3">
      <c r="A15" s="50"/>
      <c r="K15" s="50"/>
      <c r="M15" s="65"/>
      <c r="N15" s="65"/>
      <c r="O15" s="65"/>
      <c r="P15" s="65"/>
      <c r="Q15" s="65"/>
      <c r="R15" s="66"/>
      <c r="S15" s="66"/>
      <c r="T15" s="62"/>
      <c r="U15" s="62"/>
      <c r="V15" s="62"/>
      <c r="W15" s="62"/>
      <c r="X15" s="62"/>
      <c r="Y15" s="62"/>
    </row>
    <row r="16" spans="1:25" s="32" customFormat="1" ht="12.75" customHeight="1" x14ac:dyDescent="0.3">
      <c r="B16" s="80" t="s">
        <v>75</v>
      </c>
      <c r="C16" s="80"/>
      <c r="D16" s="80"/>
      <c r="E16" s="80"/>
      <c r="F16" s="80"/>
      <c r="G16" s="80"/>
      <c r="H16" s="80"/>
      <c r="I16" s="80"/>
      <c r="J16" s="80"/>
      <c r="M16" s="65"/>
      <c r="N16" s="65"/>
      <c r="O16" s="65"/>
      <c r="P16" s="65"/>
      <c r="Q16" s="65"/>
      <c r="R16" s="66"/>
      <c r="S16" s="66"/>
      <c r="T16" s="62"/>
      <c r="U16" s="62"/>
      <c r="V16" s="62"/>
      <c r="W16" s="62"/>
      <c r="X16" s="62"/>
      <c r="Y16" s="62"/>
    </row>
    <row r="17" spans="1:25" s="32" customFormat="1" ht="13.8" x14ac:dyDescent="0.3">
      <c r="B17" s="80"/>
      <c r="C17" s="80"/>
      <c r="D17" s="80"/>
      <c r="E17" s="80"/>
      <c r="F17" s="80"/>
      <c r="G17" s="80"/>
      <c r="H17" s="80"/>
      <c r="I17" s="80"/>
      <c r="J17" s="80"/>
      <c r="M17" s="65"/>
      <c r="N17" s="65"/>
      <c r="O17" s="65"/>
      <c r="P17" s="65"/>
      <c r="Q17" s="65"/>
      <c r="R17" s="66"/>
      <c r="S17" s="66"/>
      <c r="T17" s="62"/>
      <c r="U17" s="62"/>
      <c r="V17" s="62"/>
      <c r="W17" s="62"/>
      <c r="X17" s="62"/>
      <c r="Y17" s="62"/>
    </row>
    <row r="18" spans="1:25" s="32" customFormat="1" ht="13.8" x14ac:dyDescent="0.3">
      <c r="B18" s="80"/>
      <c r="C18" s="80"/>
      <c r="D18" s="80"/>
      <c r="E18" s="80"/>
      <c r="F18" s="80"/>
      <c r="G18" s="80"/>
      <c r="H18" s="80"/>
      <c r="I18" s="80"/>
      <c r="J18" s="80"/>
      <c r="M18" s="65"/>
      <c r="N18" s="65"/>
      <c r="O18" s="65"/>
      <c r="P18" s="65"/>
      <c r="Q18" s="65"/>
      <c r="R18" s="66"/>
      <c r="S18" s="66"/>
      <c r="T18" s="62"/>
      <c r="U18" s="62"/>
      <c r="V18" s="62"/>
      <c r="W18" s="62"/>
      <c r="X18" s="62"/>
      <c r="Y18" s="62"/>
    </row>
    <row r="19" spans="1:25" s="32" customFormat="1" ht="13.8" x14ac:dyDescent="0.3">
      <c r="B19" s="80"/>
      <c r="C19" s="80"/>
      <c r="D19" s="80"/>
      <c r="E19" s="80"/>
      <c r="F19" s="80"/>
      <c r="G19" s="80"/>
      <c r="H19" s="80"/>
      <c r="I19" s="80"/>
      <c r="J19" s="80"/>
      <c r="M19" s="65"/>
      <c r="N19" s="65"/>
      <c r="O19" s="65"/>
      <c r="P19" s="65"/>
      <c r="Q19" s="65"/>
      <c r="R19" s="66"/>
      <c r="S19" s="66"/>
      <c r="T19" s="62"/>
      <c r="U19" s="62"/>
      <c r="V19" s="62"/>
      <c r="W19" s="62"/>
      <c r="X19" s="62"/>
      <c r="Y19" s="62"/>
    </row>
    <row r="20" spans="1:25" s="32" customFormat="1" ht="12.75" customHeight="1" x14ac:dyDescent="0.3">
      <c r="A20" s="50"/>
      <c r="B20" s="51" t="s">
        <v>73</v>
      </c>
      <c r="C20" s="50"/>
      <c r="D20" s="50"/>
      <c r="E20" s="50"/>
      <c r="F20" s="50"/>
      <c r="G20" s="50"/>
      <c r="H20" s="50"/>
      <c r="I20" s="50"/>
      <c r="J20" s="50"/>
      <c r="K20" s="50"/>
      <c r="M20" s="65"/>
      <c r="N20" s="65"/>
      <c r="O20" s="65"/>
      <c r="P20" s="65"/>
      <c r="Q20" s="65"/>
      <c r="R20" s="66"/>
      <c r="S20" s="66"/>
      <c r="T20" s="62"/>
      <c r="U20" s="62"/>
      <c r="V20" s="62"/>
      <c r="W20" s="62"/>
      <c r="X20" s="62"/>
      <c r="Y20" s="62"/>
    </row>
    <row r="21" spans="1:25" s="32" customFormat="1" ht="13.8" x14ac:dyDescent="0.3">
      <c r="A21" s="50"/>
      <c r="B21" s="51"/>
      <c r="C21" s="50"/>
      <c r="D21" s="50"/>
      <c r="E21" s="50"/>
      <c r="F21" s="50"/>
      <c r="G21" s="50"/>
      <c r="H21" s="50"/>
      <c r="I21" s="50"/>
      <c r="J21" s="50"/>
      <c r="K21" s="50"/>
      <c r="M21" s="65"/>
      <c r="N21" s="65"/>
      <c r="O21" s="65"/>
      <c r="P21" s="65"/>
      <c r="Q21" s="65"/>
      <c r="R21" s="66"/>
      <c r="S21" s="66"/>
      <c r="T21" s="62"/>
      <c r="U21" s="62"/>
      <c r="V21" s="62"/>
      <c r="W21" s="62"/>
      <c r="X21" s="62"/>
      <c r="Y21" s="62"/>
    </row>
    <row r="22" spans="1:25" s="32" customFormat="1" ht="13.8" x14ac:dyDescent="0.3">
      <c r="A22" s="50"/>
      <c r="B22" s="80" t="s">
        <v>76</v>
      </c>
      <c r="C22" s="80"/>
      <c r="D22" s="80"/>
      <c r="E22" s="80"/>
      <c r="F22" s="80"/>
      <c r="G22" s="80"/>
      <c r="H22" s="80"/>
      <c r="I22" s="80"/>
      <c r="J22" s="80"/>
      <c r="K22" s="50"/>
      <c r="M22" s="65"/>
      <c r="N22" s="65"/>
      <c r="O22" s="65"/>
      <c r="P22" s="65"/>
      <c r="Q22" s="65"/>
      <c r="R22" s="66"/>
      <c r="S22" s="66"/>
      <c r="T22" s="62"/>
      <c r="U22" s="62"/>
      <c r="V22" s="62"/>
      <c r="W22" s="62"/>
      <c r="X22" s="62"/>
      <c r="Y22" s="62"/>
    </row>
    <row r="23" spans="1:25" s="32" customFormat="1" ht="13.8" x14ac:dyDescent="0.3">
      <c r="A23" s="50"/>
      <c r="B23" s="80"/>
      <c r="C23" s="80"/>
      <c r="D23" s="80"/>
      <c r="E23" s="80"/>
      <c r="F23" s="80"/>
      <c r="G23" s="80"/>
      <c r="H23" s="80"/>
      <c r="I23" s="80"/>
      <c r="J23" s="80"/>
      <c r="K23" s="50"/>
      <c r="M23" s="65"/>
      <c r="N23" s="65"/>
      <c r="O23" s="65"/>
      <c r="P23" s="65"/>
      <c r="Q23" s="65"/>
      <c r="R23" s="66"/>
      <c r="S23" s="69"/>
      <c r="T23" s="62"/>
      <c r="U23" s="62"/>
      <c r="V23" s="62"/>
      <c r="W23" s="62"/>
      <c r="X23" s="62"/>
      <c r="Y23" s="62"/>
    </row>
    <row r="24" spans="1:25" s="32" customFormat="1" ht="13.8" x14ac:dyDescent="0.3">
      <c r="A24" s="50"/>
      <c r="B24" s="80"/>
      <c r="C24" s="80"/>
      <c r="D24" s="80"/>
      <c r="E24" s="80"/>
      <c r="F24" s="80"/>
      <c r="G24" s="80"/>
      <c r="H24" s="80"/>
      <c r="I24" s="80"/>
      <c r="J24" s="80"/>
      <c r="K24" s="50"/>
      <c r="M24" s="65"/>
      <c r="N24" s="65"/>
      <c r="O24" s="65"/>
      <c r="P24" s="65"/>
      <c r="Q24" s="65"/>
      <c r="R24" s="66"/>
      <c r="S24" s="69"/>
      <c r="T24" s="62"/>
      <c r="U24" s="62"/>
      <c r="V24" s="62"/>
      <c r="W24" s="62"/>
      <c r="X24" s="62"/>
      <c r="Y24" s="62"/>
    </row>
    <row r="25" spans="1:25" s="32" customFormat="1" ht="12.75" customHeight="1" x14ac:dyDescent="0.3">
      <c r="A25" s="50"/>
      <c r="B25" s="70"/>
      <c r="C25" s="70"/>
      <c r="D25" s="70"/>
      <c r="E25" s="70"/>
      <c r="F25" s="76" t="s">
        <v>85</v>
      </c>
      <c r="G25" s="70"/>
      <c r="H25" s="70"/>
      <c r="I25" s="70"/>
      <c r="J25" s="70"/>
      <c r="K25" s="50"/>
      <c r="M25" s="65"/>
      <c r="N25" s="65"/>
      <c r="O25" s="65"/>
      <c r="P25" s="65"/>
      <c r="Q25" s="65"/>
      <c r="R25" s="66"/>
      <c r="S25" s="66"/>
      <c r="T25" s="62"/>
      <c r="U25" s="62"/>
      <c r="V25" s="62"/>
      <c r="W25" s="62"/>
      <c r="X25" s="62"/>
      <c r="Y25" s="62"/>
    </row>
    <row r="26" spans="1:25" s="32" customFormat="1" ht="13.8" x14ac:dyDescent="0.3">
      <c r="A26" s="50"/>
      <c r="B26" s="80" t="s">
        <v>77</v>
      </c>
      <c r="C26" s="80"/>
      <c r="D26" s="80"/>
      <c r="E26" s="80"/>
      <c r="F26" s="80"/>
      <c r="G26" s="80"/>
      <c r="H26" s="80"/>
      <c r="I26" s="80"/>
      <c r="J26" s="80"/>
      <c r="K26" s="50"/>
      <c r="M26" s="65"/>
      <c r="N26" s="65"/>
      <c r="O26" s="65"/>
      <c r="P26" s="65"/>
      <c r="Q26" s="65"/>
      <c r="R26" s="66"/>
      <c r="S26" s="66"/>
      <c r="T26" s="62"/>
      <c r="U26" s="62"/>
      <c r="V26" s="62"/>
      <c r="W26" s="62"/>
      <c r="X26" s="62"/>
      <c r="Y26" s="62"/>
    </row>
    <row r="27" spans="1:25" s="32" customFormat="1" ht="13.8" x14ac:dyDescent="0.3">
      <c r="A27" s="50"/>
      <c r="B27" s="80"/>
      <c r="C27" s="80"/>
      <c r="D27" s="80"/>
      <c r="E27" s="80"/>
      <c r="F27" s="80"/>
      <c r="G27" s="80"/>
      <c r="H27" s="80"/>
      <c r="I27" s="80"/>
      <c r="J27" s="80"/>
      <c r="K27" s="50"/>
      <c r="M27" s="65"/>
      <c r="N27" s="65"/>
      <c r="O27" s="65"/>
      <c r="P27" s="65"/>
      <c r="Q27" s="65"/>
      <c r="R27" s="66"/>
      <c r="S27" s="66"/>
      <c r="T27" s="62"/>
      <c r="U27" s="62"/>
      <c r="V27" s="62"/>
      <c r="W27" s="62"/>
      <c r="X27" s="62"/>
      <c r="Y27" s="62"/>
    </row>
    <row r="28" spans="1:25" s="32" customFormat="1" ht="13.8" x14ac:dyDescent="0.3">
      <c r="A28" s="50"/>
      <c r="B28" s="70"/>
      <c r="C28" s="70"/>
      <c r="D28" s="70"/>
      <c r="E28" s="70"/>
      <c r="F28" s="70"/>
      <c r="G28" s="70"/>
      <c r="H28" s="70"/>
      <c r="I28" s="70"/>
      <c r="J28" s="70"/>
      <c r="K28" s="50"/>
      <c r="M28" s="65"/>
      <c r="N28" s="65"/>
      <c r="O28" s="65"/>
      <c r="P28" s="65"/>
      <c r="Q28" s="65"/>
      <c r="R28" s="66"/>
      <c r="S28" s="66"/>
      <c r="T28" s="62"/>
      <c r="U28" s="62"/>
      <c r="V28" s="62"/>
      <c r="W28" s="62"/>
      <c r="X28" s="62"/>
      <c r="Y28" s="62"/>
    </row>
    <row r="29" spans="1:25" s="32" customFormat="1" ht="13.8" x14ac:dyDescent="0.3">
      <c r="A29" s="50"/>
      <c r="B29" s="80" t="s">
        <v>78</v>
      </c>
      <c r="C29" s="80"/>
      <c r="D29" s="80"/>
      <c r="E29" s="80"/>
      <c r="F29" s="80"/>
      <c r="G29" s="80"/>
      <c r="H29" s="80"/>
      <c r="I29" s="80"/>
      <c r="J29" s="80"/>
      <c r="K29" s="50"/>
      <c r="M29" s="65"/>
      <c r="N29" s="65"/>
      <c r="O29" s="65"/>
      <c r="P29" s="65"/>
      <c r="Q29" s="65"/>
      <c r="R29" s="66"/>
      <c r="S29" s="66"/>
      <c r="T29" s="62"/>
      <c r="U29" s="62"/>
      <c r="V29" s="62"/>
      <c r="W29" s="62"/>
      <c r="X29" s="62"/>
      <c r="Y29" s="62"/>
    </row>
    <row r="30" spans="1:25" s="32" customFormat="1" ht="13.8" x14ac:dyDescent="0.3">
      <c r="A30" s="50"/>
      <c r="B30" s="80"/>
      <c r="C30" s="80"/>
      <c r="D30" s="80"/>
      <c r="E30" s="80"/>
      <c r="F30" s="80"/>
      <c r="G30" s="80"/>
      <c r="H30" s="80"/>
      <c r="I30" s="80"/>
      <c r="J30" s="80"/>
      <c r="K30" s="50"/>
      <c r="M30" s="65"/>
      <c r="N30" s="65"/>
      <c r="O30" s="65"/>
      <c r="P30" s="65"/>
      <c r="Q30" s="65"/>
      <c r="R30" s="66"/>
      <c r="S30" s="66"/>
      <c r="T30" s="62"/>
      <c r="U30" s="62"/>
      <c r="V30" s="62"/>
      <c r="W30" s="62"/>
      <c r="X30" s="62"/>
      <c r="Y30" s="62"/>
    </row>
    <row r="31" spans="1:25" s="32" customFormat="1" ht="12.75" customHeight="1" x14ac:dyDescent="0.3">
      <c r="A31" s="50"/>
      <c r="B31" s="80"/>
      <c r="C31" s="80"/>
      <c r="D31" s="80"/>
      <c r="E31" s="80"/>
      <c r="F31" s="80"/>
      <c r="G31" s="80"/>
      <c r="H31" s="80"/>
      <c r="I31" s="80"/>
      <c r="J31" s="80"/>
      <c r="K31" s="50"/>
      <c r="M31" s="65"/>
      <c r="N31" s="65"/>
      <c r="O31" s="65"/>
      <c r="P31" s="65"/>
      <c r="Q31" s="65"/>
      <c r="R31" s="66"/>
      <c r="S31" s="66"/>
      <c r="T31" s="62"/>
      <c r="U31" s="62"/>
      <c r="V31" s="62"/>
      <c r="W31" s="62"/>
      <c r="X31" s="62"/>
      <c r="Y31" s="62"/>
    </row>
    <row r="32" spans="1:25" s="32" customFormat="1" ht="13.8" x14ac:dyDescent="0.3">
      <c r="A32" s="50"/>
      <c r="B32" s="80"/>
      <c r="C32" s="80"/>
      <c r="D32" s="80"/>
      <c r="E32" s="80"/>
      <c r="F32" s="80"/>
      <c r="G32" s="80"/>
      <c r="H32" s="80"/>
      <c r="I32" s="80"/>
      <c r="J32" s="80"/>
      <c r="K32" s="50"/>
      <c r="M32" s="65"/>
      <c r="N32" s="65"/>
      <c r="O32" s="65"/>
      <c r="P32" s="65"/>
      <c r="Q32" s="65"/>
      <c r="R32" s="66"/>
      <c r="S32" s="66"/>
      <c r="T32" s="62"/>
      <c r="U32" s="62"/>
      <c r="V32" s="62"/>
      <c r="W32" s="62"/>
      <c r="X32" s="62"/>
      <c r="Y32" s="62"/>
    </row>
    <row r="33" spans="1:25" s="32" customFormat="1" ht="12.75" customHeight="1" x14ac:dyDescent="0.3">
      <c r="A33" s="50"/>
      <c r="B33" s="80"/>
      <c r="C33" s="80"/>
      <c r="D33" s="80"/>
      <c r="E33" s="80"/>
      <c r="F33" s="80"/>
      <c r="G33" s="80"/>
      <c r="H33" s="80"/>
      <c r="I33" s="80"/>
      <c r="J33" s="80"/>
      <c r="K33" s="50"/>
      <c r="M33" s="65"/>
      <c r="N33" s="65"/>
      <c r="O33" s="65"/>
      <c r="P33" s="65"/>
      <c r="Q33" s="65"/>
      <c r="R33" s="66"/>
      <c r="S33" s="66"/>
      <c r="T33" s="62"/>
      <c r="U33" s="62"/>
      <c r="V33" s="62"/>
      <c r="W33" s="62"/>
      <c r="X33" s="62"/>
      <c r="Y33" s="62"/>
    </row>
    <row r="34" spans="1:25" s="32" customFormat="1" ht="13.8" x14ac:dyDescent="0.3">
      <c r="A34" s="50"/>
      <c r="B34" s="70"/>
      <c r="C34" s="70"/>
      <c r="D34" s="82" t="s">
        <v>67</v>
      </c>
      <c r="E34" s="82"/>
      <c r="F34" s="82"/>
      <c r="G34" s="82"/>
      <c r="H34" s="82"/>
      <c r="I34" s="70"/>
      <c r="J34" s="70"/>
      <c r="K34" s="50"/>
      <c r="M34" s="65"/>
      <c r="N34" s="65"/>
      <c r="O34" s="65"/>
      <c r="P34" s="65"/>
      <c r="Q34" s="65"/>
      <c r="R34" s="66"/>
      <c r="S34" s="69"/>
      <c r="T34" s="62"/>
      <c r="U34" s="62"/>
      <c r="V34" s="62"/>
      <c r="W34" s="62"/>
      <c r="X34" s="62"/>
      <c r="Y34" s="62"/>
    </row>
    <row r="35" spans="1:25" s="32" customFormat="1" ht="13.8" x14ac:dyDescent="0.3">
      <c r="A35" s="50"/>
      <c r="B35" s="50"/>
      <c r="C35" s="50"/>
      <c r="I35" s="50"/>
      <c r="J35" s="50"/>
      <c r="K35" s="50"/>
      <c r="M35" s="65"/>
      <c r="N35" s="65"/>
      <c r="O35" s="65"/>
      <c r="P35" s="65"/>
      <c r="Q35" s="65"/>
      <c r="R35" s="66"/>
      <c r="S35" s="69"/>
      <c r="T35" s="62"/>
      <c r="U35" s="62"/>
      <c r="V35" s="62"/>
      <c r="W35" s="62"/>
      <c r="X35" s="62"/>
      <c r="Y35" s="62"/>
    </row>
    <row r="36" spans="1:25" s="32" customFormat="1" ht="12.75" customHeight="1" x14ac:dyDescent="0.3">
      <c r="A36" s="50"/>
      <c r="B36" s="51" t="s">
        <v>68</v>
      </c>
      <c r="C36" s="50"/>
      <c r="D36" s="50"/>
      <c r="E36" s="50"/>
      <c r="F36" s="77"/>
      <c r="G36" s="50"/>
      <c r="H36" s="50"/>
      <c r="I36" s="50"/>
      <c r="J36" s="50"/>
      <c r="K36" s="50"/>
      <c r="M36" s="65"/>
      <c r="N36" s="65"/>
      <c r="O36" s="65"/>
      <c r="P36" s="65"/>
      <c r="Q36" s="65"/>
      <c r="R36" s="66"/>
      <c r="S36" s="66"/>
      <c r="T36" s="62"/>
      <c r="U36" s="62"/>
      <c r="V36" s="62"/>
      <c r="W36" s="62"/>
      <c r="X36" s="62"/>
      <c r="Y36" s="62"/>
    </row>
    <row r="37" spans="1:25" s="32" customFormat="1" ht="13.8" x14ac:dyDescent="0.3">
      <c r="A37" s="50"/>
      <c r="B37" s="51"/>
      <c r="C37" s="50"/>
      <c r="D37" s="50"/>
      <c r="E37" s="50"/>
      <c r="F37" s="77"/>
      <c r="G37" s="50"/>
      <c r="H37" s="50"/>
      <c r="I37" s="50"/>
      <c r="J37" s="50"/>
      <c r="K37" s="50"/>
      <c r="M37" s="65"/>
      <c r="N37" s="65"/>
      <c r="O37" s="65"/>
      <c r="P37" s="65"/>
      <c r="Q37" s="65"/>
      <c r="R37" s="66"/>
      <c r="S37" s="66"/>
      <c r="T37" s="62"/>
      <c r="U37" s="62"/>
      <c r="V37" s="62"/>
      <c r="W37" s="62"/>
      <c r="X37" s="62"/>
      <c r="Y37" s="62"/>
    </row>
    <row r="38" spans="1:25" s="32" customFormat="1" ht="13.8" x14ac:dyDescent="0.3">
      <c r="A38" s="50"/>
      <c r="B38" s="80" t="s">
        <v>79</v>
      </c>
      <c r="C38" s="80"/>
      <c r="D38" s="80"/>
      <c r="E38" s="80"/>
      <c r="F38" s="80"/>
      <c r="G38" s="80"/>
      <c r="H38" s="80"/>
      <c r="I38" s="80"/>
      <c r="J38" s="80"/>
      <c r="K38" s="50"/>
      <c r="M38" s="65"/>
      <c r="N38" s="65"/>
      <c r="O38" s="65"/>
      <c r="P38" s="65"/>
      <c r="Q38" s="65"/>
      <c r="R38" s="66"/>
      <c r="S38" s="66"/>
      <c r="T38" s="62"/>
      <c r="U38" s="62"/>
      <c r="V38" s="62"/>
      <c r="W38" s="62"/>
      <c r="X38" s="62"/>
      <c r="Y38" s="62"/>
    </row>
    <row r="39" spans="1:25" s="32" customFormat="1" ht="13.8" x14ac:dyDescent="0.3">
      <c r="A39" s="50"/>
      <c r="B39" s="80"/>
      <c r="C39" s="80"/>
      <c r="D39" s="80"/>
      <c r="E39" s="80"/>
      <c r="F39" s="80"/>
      <c r="G39" s="80"/>
      <c r="H39" s="80"/>
      <c r="I39" s="80"/>
      <c r="J39" s="80"/>
      <c r="K39" s="50"/>
      <c r="M39" s="65"/>
      <c r="N39" s="65"/>
      <c r="O39" s="65"/>
      <c r="P39" s="65"/>
      <c r="Q39" s="65"/>
      <c r="R39" s="66"/>
      <c r="S39" s="66"/>
      <c r="T39" s="62"/>
      <c r="U39" s="62"/>
      <c r="V39" s="62"/>
      <c r="W39" s="62"/>
      <c r="X39" s="62"/>
      <c r="Y39" s="62"/>
    </row>
    <row r="40" spans="1:25" s="32" customFormat="1" ht="13.8" x14ac:dyDescent="0.3">
      <c r="A40" s="50"/>
      <c r="B40" s="70"/>
      <c r="C40" s="70"/>
      <c r="D40" s="70"/>
      <c r="E40" s="70"/>
      <c r="F40" s="70"/>
      <c r="G40" s="70"/>
      <c r="H40" s="70"/>
      <c r="I40" s="70"/>
      <c r="J40" s="70"/>
      <c r="K40" s="50"/>
      <c r="M40" s="65"/>
      <c r="N40" s="65"/>
      <c r="O40" s="65"/>
      <c r="P40" s="65"/>
      <c r="Q40" s="65"/>
      <c r="R40" s="66"/>
      <c r="S40" s="66"/>
      <c r="T40" s="62"/>
      <c r="U40" s="62"/>
      <c r="V40" s="62"/>
      <c r="W40" s="62"/>
      <c r="X40" s="62"/>
      <c r="Y40" s="62"/>
    </row>
    <row r="41" spans="1:25" s="32" customFormat="1" ht="13.8" x14ac:dyDescent="0.3">
      <c r="A41" s="50"/>
      <c r="B41" s="80" t="s">
        <v>80</v>
      </c>
      <c r="C41" s="80"/>
      <c r="D41" s="80"/>
      <c r="E41" s="80"/>
      <c r="F41" s="80"/>
      <c r="G41" s="80"/>
      <c r="H41" s="80"/>
      <c r="I41" s="80"/>
      <c r="J41" s="80"/>
      <c r="K41" s="50"/>
      <c r="M41" s="65"/>
      <c r="N41" s="65"/>
      <c r="O41" s="65"/>
      <c r="P41" s="65"/>
      <c r="Q41" s="65"/>
      <c r="R41" s="66"/>
      <c r="S41" s="66"/>
      <c r="T41" s="62"/>
      <c r="U41" s="62"/>
      <c r="V41" s="62"/>
      <c r="W41" s="62"/>
      <c r="X41" s="62"/>
      <c r="Y41" s="62"/>
    </row>
    <row r="42" spans="1:25" s="32" customFormat="1" ht="13.8" x14ac:dyDescent="0.3">
      <c r="A42" s="50"/>
      <c r="B42" s="80"/>
      <c r="C42" s="80"/>
      <c r="D42" s="80"/>
      <c r="E42" s="80"/>
      <c r="F42" s="80"/>
      <c r="G42" s="80"/>
      <c r="H42" s="80"/>
      <c r="I42" s="80"/>
      <c r="J42" s="80"/>
      <c r="K42" s="50"/>
      <c r="M42" s="65"/>
      <c r="N42" s="65"/>
      <c r="O42" s="65"/>
      <c r="P42" s="65"/>
      <c r="Q42" s="65"/>
      <c r="R42" s="66"/>
      <c r="S42" s="66"/>
      <c r="T42" s="62"/>
      <c r="U42" s="62"/>
      <c r="V42" s="62"/>
      <c r="W42" s="62"/>
      <c r="X42" s="62"/>
      <c r="Y42" s="62"/>
    </row>
    <row r="43" spans="1:25" s="32" customFormat="1" ht="13.8" x14ac:dyDescent="0.3">
      <c r="A43" s="50"/>
      <c r="B43" s="80"/>
      <c r="C43" s="80"/>
      <c r="D43" s="80"/>
      <c r="E43" s="80"/>
      <c r="F43" s="80"/>
      <c r="G43" s="80"/>
      <c r="H43" s="80"/>
      <c r="I43" s="80"/>
      <c r="J43" s="80"/>
      <c r="K43" s="50"/>
      <c r="M43" s="65"/>
      <c r="N43" s="65"/>
      <c r="O43" s="65"/>
      <c r="P43" s="65"/>
      <c r="Q43" s="65"/>
      <c r="R43" s="66"/>
      <c r="S43" s="66"/>
      <c r="T43" s="62"/>
      <c r="U43" s="62"/>
      <c r="V43" s="62"/>
      <c r="W43" s="62"/>
      <c r="X43" s="62"/>
      <c r="Y43" s="62"/>
    </row>
    <row r="44" spans="1:25" s="32" customFormat="1" ht="13.8" x14ac:dyDescent="0.3">
      <c r="A44" s="50"/>
      <c r="B44" s="70"/>
      <c r="C44" s="70"/>
      <c r="D44" s="70"/>
      <c r="E44" s="70"/>
      <c r="F44" s="70"/>
      <c r="G44" s="70"/>
      <c r="H44" s="70"/>
      <c r="I44" s="70"/>
      <c r="J44" s="70"/>
      <c r="K44" s="50"/>
      <c r="M44" s="65"/>
      <c r="N44" s="65"/>
      <c r="O44" s="65"/>
      <c r="P44" s="65"/>
      <c r="Q44" s="65"/>
      <c r="R44" s="66"/>
      <c r="S44" s="66"/>
      <c r="T44" s="62"/>
      <c r="U44" s="62"/>
      <c r="V44" s="62"/>
      <c r="W44" s="62"/>
      <c r="X44" s="62"/>
      <c r="Y44" s="62"/>
    </row>
    <row r="45" spans="1:25" s="32" customFormat="1" ht="12.75" customHeight="1" x14ac:dyDescent="0.3">
      <c r="A45" s="50"/>
      <c r="B45" s="80" t="s">
        <v>74</v>
      </c>
      <c r="C45" s="80"/>
      <c r="D45" s="80"/>
      <c r="E45" s="80"/>
      <c r="F45" s="80"/>
      <c r="G45" s="80"/>
      <c r="H45" s="80"/>
      <c r="I45" s="80"/>
      <c r="J45" s="80"/>
      <c r="K45" s="50"/>
      <c r="M45" s="65"/>
      <c r="N45" s="65"/>
      <c r="O45" s="65"/>
      <c r="P45" s="65"/>
      <c r="Q45" s="65"/>
      <c r="R45" s="66"/>
      <c r="S45" s="66"/>
      <c r="T45" s="62"/>
      <c r="U45" s="62"/>
      <c r="V45" s="62"/>
      <c r="W45" s="62"/>
      <c r="X45" s="62"/>
      <c r="Y45" s="62"/>
    </row>
    <row r="46" spans="1:25" s="32" customFormat="1" ht="13.8" x14ac:dyDescent="0.3">
      <c r="A46" s="50"/>
      <c r="B46" s="80"/>
      <c r="C46" s="80"/>
      <c r="D46" s="80"/>
      <c r="E46" s="80"/>
      <c r="F46" s="80"/>
      <c r="G46" s="80"/>
      <c r="H46" s="80"/>
      <c r="I46" s="80"/>
      <c r="J46" s="80"/>
      <c r="K46" s="50"/>
      <c r="M46" s="65"/>
      <c r="N46" s="65"/>
      <c r="O46" s="65"/>
      <c r="P46" s="65"/>
      <c r="Q46" s="65"/>
      <c r="R46" s="66"/>
      <c r="S46" s="66"/>
      <c r="T46" s="62"/>
      <c r="U46" s="62"/>
      <c r="V46" s="62"/>
      <c r="W46" s="62"/>
      <c r="X46" s="62"/>
      <c r="Y46" s="62"/>
    </row>
    <row r="47" spans="1:25" s="32" customFormat="1" ht="13.8" x14ac:dyDescent="0.3">
      <c r="A47" s="50"/>
      <c r="B47" s="80"/>
      <c r="C47" s="80"/>
      <c r="D47" s="80"/>
      <c r="E47" s="80"/>
      <c r="F47" s="80"/>
      <c r="G47" s="80"/>
      <c r="H47" s="80"/>
      <c r="I47" s="80"/>
      <c r="J47" s="80"/>
      <c r="K47" s="50"/>
      <c r="M47" s="65"/>
      <c r="N47" s="65"/>
      <c r="O47" s="65"/>
      <c r="P47" s="65"/>
      <c r="Q47" s="65"/>
      <c r="R47" s="66"/>
      <c r="S47" s="66"/>
      <c r="T47" s="62"/>
      <c r="U47" s="62"/>
      <c r="V47" s="62"/>
      <c r="W47" s="62"/>
      <c r="X47" s="62"/>
      <c r="Y47" s="62"/>
    </row>
    <row r="48" spans="1:25" s="32" customFormat="1" ht="12.75" customHeight="1" x14ac:dyDescent="0.3">
      <c r="A48" s="50"/>
      <c r="B48" s="80"/>
      <c r="C48" s="80"/>
      <c r="D48" s="80"/>
      <c r="E48" s="80"/>
      <c r="F48" s="80"/>
      <c r="G48" s="80"/>
      <c r="H48" s="80"/>
      <c r="I48" s="80"/>
      <c r="J48" s="80"/>
      <c r="K48" s="50"/>
      <c r="M48" s="65"/>
      <c r="N48" s="65"/>
      <c r="O48" s="65"/>
      <c r="P48" s="65"/>
      <c r="Q48" s="65"/>
      <c r="R48" s="66"/>
      <c r="S48" s="66"/>
      <c r="T48" s="62"/>
      <c r="U48" s="62"/>
      <c r="V48" s="62"/>
      <c r="W48" s="62"/>
      <c r="X48" s="62"/>
      <c r="Y48" s="62"/>
    </row>
    <row r="49" spans="1:25" s="32" customFormat="1" ht="13.8" x14ac:dyDescent="0.3">
      <c r="A49" s="50"/>
      <c r="B49" s="50" t="s">
        <v>81</v>
      </c>
      <c r="C49" s="50"/>
      <c r="D49" s="50"/>
      <c r="E49" s="50"/>
      <c r="F49" s="50"/>
      <c r="G49" s="50"/>
      <c r="H49" s="50"/>
      <c r="I49" s="50"/>
      <c r="J49" s="50"/>
      <c r="K49" s="50"/>
      <c r="M49" s="65"/>
      <c r="N49" s="65"/>
      <c r="O49" s="65"/>
      <c r="P49" s="65"/>
      <c r="Q49" s="65"/>
      <c r="R49" s="66"/>
      <c r="S49" s="66"/>
      <c r="T49" s="62"/>
      <c r="U49" s="62"/>
      <c r="V49" s="62"/>
      <c r="W49" s="62"/>
      <c r="X49" s="62"/>
      <c r="Y49" s="62"/>
    </row>
    <row r="50" spans="1:25" s="32" customFormat="1" ht="13.8" x14ac:dyDescent="0.3">
      <c r="A50" s="50"/>
      <c r="B50" s="50"/>
      <c r="C50" s="50"/>
      <c r="D50" s="50"/>
      <c r="F50" s="76" t="s">
        <v>86</v>
      </c>
      <c r="G50" s="77"/>
      <c r="H50" s="50"/>
      <c r="I50" s="50"/>
      <c r="J50" s="50"/>
      <c r="K50" s="50"/>
      <c r="M50" s="65"/>
      <c r="N50" s="65"/>
      <c r="O50" s="65"/>
      <c r="P50" s="65"/>
      <c r="Q50" s="65"/>
      <c r="R50" s="66"/>
      <c r="S50" s="66"/>
      <c r="T50" s="62"/>
      <c r="U50" s="62"/>
      <c r="V50" s="62"/>
      <c r="W50" s="62"/>
      <c r="X50" s="62"/>
      <c r="Y50" s="62"/>
    </row>
    <row r="51" spans="1:25" s="32" customFormat="1" ht="13.8" x14ac:dyDescent="0.3">
      <c r="A51" s="50"/>
      <c r="B51" s="50"/>
      <c r="C51" s="50"/>
      <c r="D51" s="50"/>
      <c r="E51" s="50"/>
      <c r="F51" s="50"/>
      <c r="G51" s="50"/>
      <c r="H51" s="50"/>
      <c r="I51" s="50"/>
      <c r="J51" s="50"/>
      <c r="K51" s="50"/>
      <c r="M51" s="65"/>
      <c r="N51" s="65"/>
      <c r="O51" s="65"/>
      <c r="P51" s="65"/>
      <c r="Q51" s="65"/>
      <c r="R51" s="66"/>
      <c r="S51" s="66"/>
      <c r="T51" s="62"/>
      <c r="U51" s="62"/>
      <c r="V51" s="62"/>
      <c r="W51" s="62"/>
      <c r="X51" s="62"/>
      <c r="Y51" s="62"/>
    </row>
    <row r="52" spans="1:25" s="32" customFormat="1" ht="12.75" customHeight="1" x14ac:dyDescent="0.3">
      <c r="A52" s="50"/>
      <c r="B52" s="51" t="s">
        <v>82</v>
      </c>
      <c r="C52" s="50"/>
      <c r="D52" s="50"/>
      <c r="E52" s="50"/>
      <c r="F52" s="50"/>
      <c r="G52" s="50"/>
      <c r="H52" s="50"/>
      <c r="I52" s="50"/>
      <c r="J52" s="50"/>
      <c r="K52" s="50"/>
      <c r="M52" s="65"/>
      <c r="N52" s="65"/>
      <c r="O52" s="65"/>
      <c r="P52" s="65"/>
      <c r="Q52" s="65"/>
      <c r="R52" s="66"/>
      <c r="S52" s="66"/>
      <c r="T52" s="62"/>
      <c r="U52" s="62"/>
      <c r="V52" s="62"/>
      <c r="W52" s="62"/>
      <c r="X52" s="62"/>
      <c r="Y52" s="62"/>
    </row>
    <row r="53" spans="1:25" s="32" customFormat="1" ht="13.8" x14ac:dyDescent="0.3">
      <c r="A53" s="50"/>
      <c r="B53" s="50"/>
      <c r="C53" s="50"/>
      <c r="D53" s="50"/>
      <c r="E53" s="50"/>
      <c r="F53" s="50"/>
      <c r="G53" s="50"/>
      <c r="H53" s="50"/>
      <c r="I53" s="50"/>
      <c r="J53" s="50"/>
      <c r="K53" s="50"/>
      <c r="M53" s="65"/>
      <c r="N53" s="65"/>
      <c r="O53" s="65"/>
      <c r="P53" s="65"/>
      <c r="Q53" s="65"/>
      <c r="R53" s="66"/>
      <c r="S53" s="66"/>
      <c r="T53" s="62"/>
      <c r="U53" s="62"/>
      <c r="V53" s="62"/>
      <c r="W53" s="62"/>
      <c r="X53" s="62"/>
      <c r="Y53" s="62"/>
    </row>
    <row r="54" spans="1:25" s="32" customFormat="1" ht="13.8" x14ac:dyDescent="0.3">
      <c r="A54" s="50"/>
      <c r="B54" s="81" t="s">
        <v>83</v>
      </c>
      <c r="C54" s="81"/>
      <c r="D54" s="81"/>
      <c r="E54" s="81"/>
      <c r="F54" s="81"/>
      <c r="G54" s="81"/>
      <c r="H54" s="81"/>
      <c r="I54" s="81"/>
      <c r="J54" s="81"/>
      <c r="K54" s="50"/>
      <c r="M54" s="65"/>
      <c r="N54" s="65"/>
      <c r="O54" s="65"/>
      <c r="P54" s="65"/>
      <c r="Q54" s="65"/>
      <c r="R54" s="66"/>
      <c r="S54" s="66"/>
      <c r="T54" s="62"/>
      <c r="U54" s="62"/>
      <c r="V54" s="62"/>
      <c r="W54" s="62"/>
      <c r="X54" s="62"/>
      <c r="Y54" s="62"/>
    </row>
    <row r="55" spans="1:25" s="32" customFormat="1" ht="13.8" x14ac:dyDescent="0.3">
      <c r="A55" s="50"/>
      <c r="B55" s="81"/>
      <c r="C55" s="81"/>
      <c r="D55" s="81"/>
      <c r="E55" s="81"/>
      <c r="F55" s="81"/>
      <c r="G55" s="81"/>
      <c r="H55" s="81"/>
      <c r="I55" s="81"/>
      <c r="J55" s="81"/>
      <c r="K55" s="50"/>
      <c r="M55" s="65"/>
      <c r="N55" s="65"/>
      <c r="O55" s="65"/>
      <c r="P55" s="65"/>
      <c r="Q55" s="65"/>
      <c r="R55" s="66"/>
      <c r="S55" s="66"/>
      <c r="T55" s="62"/>
      <c r="U55" s="62"/>
      <c r="V55" s="62"/>
      <c r="W55" s="62"/>
      <c r="X55" s="62"/>
      <c r="Y55" s="62"/>
    </row>
    <row r="56" spans="1:25" s="32" customFormat="1" ht="13.8" x14ac:dyDescent="0.3">
      <c r="A56" s="50"/>
      <c r="B56" s="81"/>
      <c r="C56" s="81"/>
      <c r="D56" s="81"/>
      <c r="E56" s="81"/>
      <c r="F56" s="81"/>
      <c r="G56" s="81"/>
      <c r="H56" s="81"/>
      <c r="I56" s="81"/>
      <c r="J56" s="81"/>
      <c r="K56" s="50"/>
      <c r="M56" s="65"/>
      <c r="N56" s="65"/>
      <c r="O56"/>
      <c r="P56" s="65"/>
      <c r="Q56" s="65"/>
      <c r="R56" s="66"/>
      <c r="S56" s="66"/>
      <c r="T56" s="62"/>
      <c r="U56" s="62"/>
      <c r="V56" s="62"/>
      <c r="W56" s="62"/>
      <c r="X56" s="62"/>
      <c r="Y56" s="62"/>
    </row>
    <row r="57" spans="1:25" s="32" customFormat="1" ht="13.8" x14ac:dyDescent="0.3">
      <c r="A57" s="50"/>
      <c r="B57" s="50"/>
      <c r="C57" s="50"/>
      <c r="D57" s="50"/>
      <c r="F57" s="77"/>
      <c r="G57" s="50"/>
      <c r="H57" s="50"/>
      <c r="I57" s="50"/>
      <c r="J57" s="50"/>
      <c r="K57" s="50"/>
      <c r="M57" s="65"/>
      <c r="N57" s="65"/>
      <c r="O57" s="65"/>
      <c r="P57" s="65"/>
      <c r="Q57" s="65"/>
      <c r="R57" s="66"/>
      <c r="S57" s="66"/>
      <c r="T57" s="62"/>
      <c r="U57" s="62"/>
      <c r="V57" s="62"/>
      <c r="W57" s="62"/>
      <c r="X57" s="62"/>
      <c r="Y57" s="62"/>
    </row>
    <row r="58" spans="1:25" s="32" customFormat="1" ht="13.8" x14ac:dyDescent="0.3">
      <c r="A58" s="50"/>
      <c r="B58" s="50"/>
      <c r="C58" s="50"/>
      <c r="D58" s="50"/>
      <c r="E58" s="50"/>
      <c r="F58" s="50"/>
      <c r="G58" s="50"/>
      <c r="H58" s="50"/>
      <c r="I58" s="50"/>
      <c r="J58" s="50"/>
      <c r="K58" s="50"/>
      <c r="M58" s="65"/>
      <c r="N58" s="65"/>
      <c r="O58" s="65"/>
      <c r="P58" s="65"/>
      <c r="Q58" s="65"/>
      <c r="R58" s="66"/>
      <c r="S58" s="66"/>
      <c r="T58" s="62"/>
      <c r="U58" s="62"/>
      <c r="V58" s="62"/>
      <c r="W58" s="62"/>
      <c r="X58" s="62"/>
      <c r="Y58" s="62"/>
    </row>
    <row r="59" spans="1:25" s="32" customFormat="1" ht="13.8" x14ac:dyDescent="0.3">
      <c r="K59" s="50"/>
      <c r="M59" s="65"/>
      <c r="N59" s="65"/>
      <c r="O59" s="78"/>
      <c r="P59" s="65"/>
      <c r="Q59" s="65"/>
      <c r="R59" s="66"/>
      <c r="S59" s="66"/>
      <c r="T59" s="62"/>
      <c r="U59" s="62"/>
      <c r="V59" s="62"/>
      <c r="W59" s="62"/>
      <c r="X59" s="62"/>
      <c r="Y59" s="62"/>
    </row>
    <row r="60" spans="1:25" s="32" customFormat="1" ht="13.8" x14ac:dyDescent="0.3">
      <c r="A60" s="50"/>
      <c r="B60" s="50" t="s">
        <v>84</v>
      </c>
      <c r="C60" s="50"/>
      <c r="D60" s="50"/>
      <c r="E60" s="50"/>
      <c r="F60" s="50"/>
      <c r="G60" s="50"/>
      <c r="H60" s="50"/>
      <c r="I60" s="50"/>
      <c r="J60" s="50"/>
      <c r="K60" s="50"/>
      <c r="M60" s="65"/>
      <c r="N60" s="65"/>
      <c r="O60" s="65"/>
      <c r="P60" s="65"/>
      <c r="Q60" s="65"/>
      <c r="R60" s="66"/>
      <c r="S60" s="66"/>
      <c r="T60" s="62"/>
      <c r="U60" s="62"/>
      <c r="V60" s="62"/>
      <c r="W60" s="62"/>
      <c r="X60" s="62"/>
      <c r="Y60" s="62"/>
    </row>
    <row r="61" spans="1:25" s="32" customFormat="1" ht="13.8" x14ac:dyDescent="0.3">
      <c r="A61" s="50"/>
      <c r="C61" s="50"/>
      <c r="D61" s="50"/>
      <c r="F61" s="76" t="s">
        <v>87</v>
      </c>
      <c r="G61" s="79"/>
      <c r="H61" s="50"/>
      <c r="I61" s="50"/>
      <c r="J61" s="50"/>
      <c r="K61" s="50"/>
      <c r="M61" s="65"/>
      <c r="N61" s="65"/>
      <c r="O61" s="65"/>
      <c r="P61" s="65"/>
      <c r="Q61" s="65"/>
      <c r="R61" s="66"/>
      <c r="S61" s="66"/>
      <c r="T61" s="62"/>
      <c r="U61" s="62"/>
      <c r="V61" s="62"/>
      <c r="W61" s="62"/>
      <c r="X61" s="62"/>
      <c r="Y61" s="62"/>
    </row>
    <row r="62" spans="1:25" s="32" customFormat="1" ht="13.8" x14ac:dyDescent="0.3">
      <c r="A62" s="50"/>
      <c r="B62" s="50"/>
      <c r="C62" s="50"/>
      <c r="D62" s="50"/>
      <c r="E62" s="50"/>
      <c r="F62" s="50"/>
      <c r="G62" s="50"/>
      <c r="H62" s="50"/>
      <c r="I62" s="50"/>
      <c r="J62" s="50"/>
      <c r="K62" s="50"/>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AM62"/>
  <sheetViews>
    <sheetView tabSelected="1" view="pageBreakPreview" zoomScale="70" zoomScaleNormal="100" zoomScaleSheetLayoutView="70" workbookViewId="0">
      <selection activeCell="V19" sqref="V19"/>
    </sheetView>
  </sheetViews>
  <sheetFormatPr defaultColWidth="9.109375" defaultRowHeight="13.8" x14ac:dyDescent="0.3"/>
  <cols>
    <col min="1" max="10" width="9.109375" style="3" customWidth="1"/>
    <col min="11" max="11" width="9.33203125" style="3" customWidth="1"/>
    <col min="12" max="12" width="4" style="4" customWidth="1"/>
    <col min="13" max="16" width="4" style="7" customWidth="1"/>
    <col min="17" max="20" width="4" style="8" customWidth="1"/>
    <col min="21" max="21" width="9.109375" style="6"/>
    <col min="22" max="25" width="9.109375" style="5"/>
    <col min="26" max="29" width="9.109375" style="3"/>
    <col min="30" max="31" width="10" style="3" bestFit="1" customWidth="1"/>
    <col min="32" max="32" width="9.109375" style="3"/>
    <col min="33" max="33" width="9.109375" style="5"/>
    <col min="34" max="34" width="9.109375" style="3"/>
    <col min="35" max="37" width="9.109375" style="5"/>
    <col min="38" max="16384" width="9.109375" style="3"/>
  </cols>
  <sheetData>
    <row r="1" spans="1:39" s="32" customFormat="1" x14ac:dyDescent="0.3">
      <c r="A1" s="28"/>
      <c r="B1" s="29" t="s">
        <v>37</v>
      </c>
      <c r="C1" s="30" t="s">
        <v>45</v>
      </c>
      <c r="D1" s="28"/>
      <c r="E1" s="28"/>
      <c r="F1" s="29" t="s">
        <v>46</v>
      </c>
      <c r="G1" s="31">
        <f>X1</f>
        <v>1</v>
      </c>
      <c r="H1" s="28"/>
      <c r="I1" s="28"/>
      <c r="J1" s="28"/>
      <c r="K1" s="28"/>
      <c r="M1" s="33" t="s">
        <v>47</v>
      </c>
      <c r="N1" s="33" t="s">
        <v>48</v>
      </c>
      <c r="O1" s="33" t="s">
        <v>49</v>
      </c>
      <c r="P1" s="33" t="s">
        <v>49</v>
      </c>
      <c r="Q1" s="33" t="s">
        <v>49</v>
      </c>
      <c r="R1" s="33" t="s">
        <v>50</v>
      </c>
      <c r="S1" s="52" t="s">
        <v>51</v>
      </c>
      <c r="T1" s="53" t="s">
        <v>52</v>
      </c>
      <c r="W1" s="34" t="s">
        <v>53</v>
      </c>
      <c r="X1" s="35">
        <f>SUM(M:M)</f>
        <v>1</v>
      </c>
    </row>
    <row r="2" spans="1:39" s="32" customFormat="1" x14ac:dyDescent="0.3">
      <c r="A2" s="28"/>
      <c r="B2" s="29" t="s">
        <v>39</v>
      </c>
      <c r="C2" s="30" t="s">
        <v>44</v>
      </c>
      <c r="D2" s="28"/>
      <c r="E2" s="28"/>
      <c r="F2" s="29" t="s">
        <v>42</v>
      </c>
      <c r="G2" s="30" t="s">
        <v>98</v>
      </c>
      <c r="H2" s="28"/>
      <c r="I2" s="28"/>
      <c r="J2" s="28"/>
      <c r="K2" s="28"/>
      <c r="M2" s="36" t="s">
        <v>54</v>
      </c>
      <c r="N2" s="36" t="s">
        <v>54</v>
      </c>
      <c r="O2" s="36" t="s">
        <v>48</v>
      </c>
      <c r="P2" s="36" t="s">
        <v>48</v>
      </c>
      <c r="Q2" s="36" t="s">
        <v>48</v>
      </c>
      <c r="R2" s="36" t="s">
        <v>54</v>
      </c>
      <c r="S2" s="54" t="s">
        <v>54</v>
      </c>
      <c r="T2" s="55"/>
      <c r="W2" s="34" t="s">
        <v>55</v>
      </c>
      <c r="X2" s="35">
        <f>SUM(N:N)</f>
        <v>0</v>
      </c>
    </row>
    <row r="3" spans="1:39" s="32" customFormat="1" x14ac:dyDescent="0.3">
      <c r="A3" s="28"/>
      <c r="B3" s="29" t="s">
        <v>2</v>
      </c>
      <c r="C3" s="37" t="s">
        <v>56</v>
      </c>
      <c r="D3" s="28"/>
      <c r="E3" s="28"/>
      <c r="F3" s="29" t="s">
        <v>0</v>
      </c>
      <c r="G3" s="30" t="s">
        <v>57</v>
      </c>
      <c r="H3" s="28"/>
      <c r="I3" s="28"/>
      <c r="J3" s="28"/>
      <c r="K3" s="28"/>
      <c r="M3" s="36"/>
      <c r="N3" s="36"/>
      <c r="O3" s="36"/>
      <c r="P3" s="36"/>
      <c r="Q3" s="36"/>
      <c r="R3" s="36"/>
      <c r="S3" s="54"/>
      <c r="T3" s="55"/>
      <c r="W3" s="34" t="s">
        <v>58</v>
      </c>
      <c r="X3" s="35">
        <f>SUM(O:O)</f>
        <v>0</v>
      </c>
    </row>
    <row r="4" spans="1:39" s="32" customFormat="1" x14ac:dyDescent="0.3">
      <c r="A4" s="28"/>
      <c r="B4" s="29" t="s">
        <v>59</v>
      </c>
      <c r="C4" s="31"/>
      <c r="D4" s="28"/>
      <c r="E4" s="28"/>
      <c r="F4" s="29" t="s">
        <v>60</v>
      </c>
      <c r="G4" s="30" t="s">
        <v>70</v>
      </c>
      <c r="H4" s="28"/>
      <c r="I4" s="28"/>
      <c r="J4" s="28"/>
      <c r="K4" s="28"/>
      <c r="M4" s="36"/>
      <c r="N4" s="36"/>
      <c r="O4" s="36"/>
      <c r="P4" s="36"/>
      <c r="Q4" s="38"/>
      <c r="R4" s="39"/>
      <c r="S4" s="56"/>
      <c r="T4" s="55"/>
      <c r="W4" s="34" t="s">
        <v>58</v>
      </c>
      <c r="X4" s="35">
        <f>SUM(P:P)</f>
        <v>0</v>
      </c>
    </row>
    <row r="5" spans="1:39" s="32" customFormat="1" x14ac:dyDescent="0.3">
      <c r="A5" s="28"/>
      <c r="B5" s="29" t="s">
        <v>62</v>
      </c>
      <c r="C5" s="31" t="s">
        <v>69</v>
      </c>
      <c r="D5" s="28"/>
      <c r="E5" s="29"/>
      <c r="F5" s="28"/>
      <c r="G5" s="28"/>
      <c r="H5" s="28"/>
      <c r="I5" s="28"/>
      <c r="J5" s="28"/>
      <c r="K5" s="28"/>
      <c r="M5" s="36"/>
      <c r="N5" s="36"/>
      <c r="O5" s="36"/>
      <c r="P5" s="36"/>
      <c r="Q5" s="38"/>
      <c r="R5" s="39"/>
      <c r="S5" s="56"/>
      <c r="T5" s="55"/>
      <c r="W5" s="34" t="s">
        <v>58</v>
      </c>
      <c r="X5" s="35">
        <f>SUM(Q:Q)</f>
        <v>0</v>
      </c>
    </row>
    <row r="6" spans="1:39" s="32" customFormat="1" x14ac:dyDescent="0.3">
      <c r="A6" s="28"/>
      <c r="B6" s="28" t="s">
        <v>43</v>
      </c>
      <c r="C6" s="40"/>
      <c r="D6" s="28"/>
      <c r="E6" s="28"/>
      <c r="F6" s="28"/>
      <c r="G6" s="28"/>
      <c r="H6" s="28"/>
      <c r="I6" s="28"/>
      <c r="J6" s="28"/>
      <c r="K6" s="28"/>
      <c r="M6" s="36"/>
      <c r="N6" s="36"/>
      <c r="O6" s="36"/>
      <c r="P6" s="36"/>
      <c r="Q6" s="38"/>
      <c r="R6" s="39"/>
      <c r="S6" s="56"/>
      <c r="T6" s="55"/>
      <c r="W6" s="34" t="s">
        <v>63</v>
      </c>
      <c r="X6" s="35">
        <f>SUM(R:R)</f>
        <v>0</v>
      </c>
    </row>
    <row r="7" spans="1:39" s="32" customFormat="1" ht="12.6" customHeight="1" x14ac:dyDescent="0.3">
      <c r="A7" s="28"/>
      <c r="B7" s="28"/>
      <c r="C7" s="28"/>
      <c r="D7" s="28"/>
      <c r="E7" s="28"/>
      <c r="F7" s="28"/>
      <c r="G7" s="28"/>
      <c r="H7" s="28"/>
      <c r="I7" s="28"/>
      <c r="J7" s="28"/>
      <c r="K7" s="28"/>
      <c r="M7" s="36"/>
      <c r="N7" s="36"/>
      <c r="O7" s="36"/>
      <c r="P7" s="36"/>
      <c r="Q7" s="38"/>
      <c r="R7" s="39"/>
      <c r="S7" s="56"/>
      <c r="T7" s="55"/>
      <c r="W7" s="34" t="s">
        <v>64</v>
      </c>
      <c r="X7" s="35">
        <f>SUM(S:S)</f>
        <v>0</v>
      </c>
    </row>
    <row r="8" spans="1:39" s="32" customFormat="1" x14ac:dyDescent="0.3">
      <c r="A8" s="41"/>
      <c r="E8" s="34" t="s">
        <v>37</v>
      </c>
      <c r="F8" s="35" t="str">
        <f>$C$1</f>
        <v>R. Abbott</v>
      </c>
      <c r="G8" s="71"/>
      <c r="H8" s="72"/>
      <c r="I8" s="34" t="s">
        <v>38</v>
      </c>
      <c r="J8" s="73" t="str">
        <f>$G$2</f>
        <v>AA-SM-041-030</v>
      </c>
      <c r="K8" s="72"/>
      <c r="L8" s="45"/>
      <c r="M8" s="36"/>
      <c r="N8" s="74"/>
      <c r="O8" s="36"/>
      <c r="P8" s="36"/>
      <c r="Q8" s="36"/>
      <c r="R8" s="36"/>
      <c r="S8" s="36"/>
      <c r="T8" s="36"/>
    </row>
    <row r="9" spans="1:39" s="32" customFormat="1" x14ac:dyDescent="0.3">
      <c r="E9" s="34" t="s">
        <v>39</v>
      </c>
      <c r="F9" s="72" t="str">
        <f>$C$2</f>
        <v xml:space="preserve"> </v>
      </c>
      <c r="G9" s="71"/>
      <c r="H9" s="72"/>
      <c r="I9" s="34" t="s">
        <v>40</v>
      </c>
      <c r="J9" s="72" t="str">
        <f>$G$3</f>
        <v>IR</v>
      </c>
      <c r="K9" s="72"/>
      <c r="L9" s="45"/>
      <c r="M9" s="36">
        <v>1</v>
      </c>
      <c r="N9" s="74"/>
      <c r="O9" s="36"/>
      <c r="P9" s="36"/>
      <c r="Q9" s="36"/>
      <c r="R9" s="36"/>
      <c r="S9" s="36"/>
      <c r="T9" s="36"/>
    </row>
    <row r="10" spans="1:39" s="32" customFormat="1" x14ac:dyDescent="0.3">
      <c r="E10" s="34" t="s">
        <v>2</v>
      </c>
      <c r="F10" s="72" t="str">
        <f>$C$3</f>
        <v>20/10/2013</v>
      </c>
      <c r="G10" s="71"/>
      <c r="H10" s="72"/>
      <c r="I10" s="34" t="s">
        <v>41</v>
      </c>
      <c r="J10" s="35" t="str">
        <f>L10&amp;" of "&amp;$G$1</f>
        <v>1 of 1</v>
      </c>
      <c r="K10" s="72"/>
      <c r="L10" s="45">
        <f>SUM($M$1:M9)</f>
        <v>1</v>
      </c>
      <c r="M10" s="36"/>
      <c r="N10" s="74"/>
      <c r="O10" s="36"/>
      <c r="P10" s="36"/>
      <c r="Q10" s="36"/>
      <c r="R10" s="36"/>
      <c r="S10" s="36"/>
      <c r="T10" s="36"/>
      <c r="AA10" s="5" t="s">
        <v>14</v>
      </c>
      <c r="AB10" s="5" t="s">
        <v>8</v>
      </c>
      <c r="AC10" s="5" t="s">
        <v>10</v>
      </c>
      <c r="AD10" s="5" t="s">
        <v>11</v>
      </c>
      <c r="AE10" s="5"/>
      <c r="AF10" s="5"/>
      <c r="AG10" s="5"/>
      <c r="AH10" s="5"/>
      <c r="AI10" s="6"/>
      <c r="AJ10" s="6"/>
      <c r="AK10" s="6"/>
    </row>
    <row r="11" spans="1:39" s="32" customFormat="1" x14ac:dyDescent="0.3">
      <c r="E11" s="34" t="s">
        <v>65</v>
      </c>
      <c r="F11" s="42" t="str">
        <f>$C$5</f>
        <v>STANDARD SPREADSHEET METHOD</v>
      </c>
      <c r="G11" s="71"/>
      <c r="H11" s="71"/>
      <c r="I11" s="71"/>
      <c r="J11" s="71"/>
      <c r="K11" s="71"/>
      <c r="L11" s="45"/>
      <c r="M11" s="36"/>
      <c r="N11" s="74"/>
      <c r="O11" s="36"/>
      <c r="P11" s="36"/>
      <c r="Q11" s="36"/>
      <c r="R11" s="36"/>
      <c r="S11" s="36"/>
      <c r="T11" s="36"/>
      <c r="AA11" s="5">
        <v>1</v>
      </c>
      <c r="AB11" s="20">
        <f>C34</f>
        <v>-22360.679774997898</v>
      </c>
      <c r="AC11" s="20">
        <f t="shared" ref="AC11:AC42" si="0">SQRT($AG$17^2-(AB11-$AG$16)^2)</f>
        <v>0</v>
      </c>
      <c r="AD11" s="20">
        <f t="shared" ref="AD11:AD42" si="1">-SQRT($AG$17^2-(AB11-$AG$16)^2)</f>
        <v>0</v>
      </c>
      <c r="AE11" s="5"/>
      <c r="AF11" s="5"/>
      <c r="AG11" s="5"/>
      <c r="AH11" s="5"/>
      <c r="AI11" s="6"/>
      <c r="AJ11" s="6"/>
      <c r="AK11" s="6"/>
    </row>
    <row r="12" spans="1:39" ht="15.6" x14ac:dyDescent="0.3">
      <c r="A12" s="32"/>
      <c r="B12" s="75" t="str">
        <f>$G$4</f>
        <v>MOHR'S CIRCLE</v>
      </c>
      <c r="C12" s="32"/>
      <c r="D12" s="32"/>
      <c r="E12" s="32"/>
      <c r="F12" s="32"/>
      <c r="G12" s="32"/>
      <c r="H12" s="32"/>
      <c r="I12" s="46"/>
      <c r="J12" s="35"/>
      <c r="K12" s="32"/>
      <c r="L12" s="32"/>
      <c r="M12" s="36"/>
      <c r="N12" s="74"/>
      <c r="Q12" s="7"/>
      <c r="R12" s="7"/>
      <c r="S12" s="7"/>
      <c r="T12" s="7"/>
      <c r="U12" s="4"/>
      <c r="AA12" s="5">
        <f>1+AA11</f>
        <v>2</v>
      </c>
      <c r="AB12" s="20">
        <f t="shared" ref="AB12:AB59" si="2">AB11+$AG$12</f>
        <v>-21447.998967855128</v>
      </c>
      <c r="AC12" s="20">
        <f t="shared" si="0"/>
        <v>6323.2381162570036</v>
      </c>
      <c r="AD12" s="20">
        <f t="shared" si="1"/>
        <v>-6323.2381162570036</v>
      </c>
      <c r="AE12" s="5"/>
      <c r="AF12" s="21" t="s">
        <v>15</v>
      </c>
      <c r="AG12" s="22">
        <f>(AB60+ABS(AB11))/49</f>
        <v>912.6808071427713</v>
      </c>
      <c r="AH12" s="5"/>
      <c r="AI12" s="20">
        <f>MAX(AB11:AC59)</f>
        <v>22356.022755312904</v>
      </c>
      <c r="AJ12" s="6">
        <f>AI12</f>
        <v>22356.022755312904</v>
      </c>
      <c r="AK12" s="6"/>
      <c r="AL12" s="5"/>
      <c r="AM12" s="5"/>
    </row>
    <row r="13" spans="1:39" x14ac:dyDescent="0.3">
      <c r="B13" s="83" t="s">
        <v>88</v>
      </c>
      <c r="C13" s="83"/>
      <c r="D13" s="83"/>
      <c r="E13" s="83"/>
      <c r="G13" s="12"/>
      <c r="H13" s="12"/>
      <c r="I13" s="12"/>
      <c r="J13" s="12"/>
      <c r="K13" s="12"/>
      <c r="U13" s="5"/>
      <c r="AA13" s="5">
        <f t="shared" ref="AA13:AA60" si="3">1+AA12</f>
        <v>3</v>
      </c>
      <c r="AB13" s="20">
        <f t="shared" si="2"/>
        <v>-20535.318160712355</v>
      </c>
      <c r="AC13" s="20">
        <f t="shared" si="0"/>
        <v>8848.7687300729795</v>
      </c>
      <c r="AD13" s="20">
        <f t="shared" si="1"/>
        <v>-8848.7687300729795</v>
      </c>
      <c r="AE13" s="5"/>
      <c r="AF13" s="5"/>
      <c r="AH13" s="5"/>
      <c r="AI13" s="6">
        <f>-AI12</f>
        <v>-22356.022755312904</v>
      </c>
      <c r="AJ13" s="6">
        <f>AJ12</f>
        <v>22356.022755312904</v>
      </c>
      <c r="AK13" s="6"/>
    </row>
    <row r="14" spans="1:39" ht="13.5" customHeight="1" x14ac:dyDescent="0.3">
      <c r="A14" s="10"/>
      <c r="B14" s="11"/>
      <c r="C14" s="12"/>
      <c r="D14" s="12"/>
      <c r="E14" s="12"/>
      <c r="F14" s="12"/>
      <c r="G14" s="12"/>
      <c r="H14" s="12"/>
      <c r="I14" s="12"/>
      <c r="J14" s="12"/>
      <c r="K14" s="12"/>
      <c r="U14" s="14"/>
      <c r="AA14" s="5">
        <f t="shared" si="3"/>
        <v>4</v>
      </c>
      <c r="AB14" s="20">
        <f t="shared" si="2"/>
        <v>-19622.637353569582</v>
      </c>
      <c r="AC14" s="20">
        <f t="shared" si="0"/>
        <v>10721.571866582613</v>
      </c>
      <c r="AD14" s="20">
        <f t="shared" si="1"/>
        <v>-10721.571866582613</v>
      </c>
      <c r="AE14" s="5"/>
      <c r="AF14" s="23" t="s">
        <v>17</v>
      </c>
      <c r="AH14" s="5"/>
      <c r="AI14" s="6">
        <f>AI13</f>
        <v>-22356.022755312904</v>
      </c>
      <c r="AJ14" s="6">
        <f>-AJ13</f>
        <v>-22356.022755312904</v>
      </c>
      <c r="AK14" s="6"/>
    </row>
    <row r="15" spans="1:39" x14ac:dyDescent="0.3">
      <c r="A15" s="12"/>
      <c r="F15"/>
      <c r="G15" s="12"/>
      <c r="H15" s="12"/>
      <c r="I15" s="12"/>
      <c r="J15" s="12"/>
      <c r="K15" s="15" t="s">
        <v>5</v>
      </c>
      <c r="AA15" s="5">
        <f t="shared" si="3"/>
        <v>5</v>
      </c>
      <c r="AB15" s="20">
        <f t="shared" si="2"/>
        <v>-18709.956546426809</v>
      </c>
      <c r="AC15" s="20">
        <f t="shared" si="0"/>
        <v>12244.897959183681</v>
      </c>
      <c r="AD15" s="20">
        <f t="shared" si="1"/>
        <v>-12244.897959183681</v>
      </c>
      <c r="AE15" s="5"/>
      <c r="AF15" s="21" t="s">
        <v>12</v>
      </c>
      <c r="AG15" s="20">
        <v>0</v>
      </c>
      <c r="AH15" s="5"/>
      <c r="AI15" s="6">
        <f>AI12</f>
        <v>22356.022755312904</v>
      </c>
      <c r="AJ15" s="6">
        <f>AJ14</f>
        <v>-22356.022755312904</v>
      </c>
      <c r="AK15" s="6"/>
    </row>
    <row r="16" spans="1:39" x14ac:dyDescent="0.3">
      <c r="A16" s="12"/>
      <c r="F16" s="15"/>
      <c r="G16" s="12"/>
      <c r="H16" s="12"/>
      <c r="I16" s="12"/>
      <c r="J16" s="12"/>
      <c r="K16" s="15"/>
      <c r="AA16" s="5">
        <f t="shared" si="3"/>
        <v>6</v>
      </c>
      <c r="AB16" s="20">
        <f t="shared" si="2"/>
        <v>-17797.275739284036</v>
      </c>
      <c r="AC16" s="20">
        <f t="shared" si="0"/>
        <v>13537.244042266946</v>
      </c>
      <c r="AD16" s="20">
        <f t="shared" si="1"/>
        <v>-13537.244042266946</v>
      </c>
      <c r="AE16" s="5"/>
      <c r="AF16" s="21" t="s">
        <v>9</v>
      </c>
      <c r="AG16" s="20">
        <f>(H24+H25)/2</f>
        <v>0</v>
      </c>
      <c r="AH16" s="5"/>
      <c r="AI16" s="6">
        <f>AI12</f>
        <v>22356.022755312904</v>
      </c>
      <c r="AJ16" s="6">
        <f>AJ12</f>
        <v>22356.022755312904</v>
      </c>
      <c r="AK16" s="6"/>
    </row>
    <row r="17" spans="1:37" x14ac:dyDescent="0.3">
      <c r="A17" s="12"/>
      <c r="F17" s="12"/>
      <c r="G17" s="12"/>
      <c r="H17" s="12"/>
      <c r="I17" s="12"/>
      <c r="J17" s="12"/>
      <c r="K17" s="15"/>
      <c r="AA17" s="5">
        <f t="shared" si="3"/>
        <v>7</v>
      </c>
      <c r="AB17" s="20">
        <f t="shared" si="2"/>
        <v>-16884.594932141263</v>
      </c>
      <c r="AC17" s="20">
        <f t="shared" si="0"/>
        <v>14659.824486586109</v>
      </c>
      <c r="AD17" s="20">
        <f t="shared" si="1"/>
        <v>-14659.824486586109</v>
      </c>
      <c r="AE17" s="5"/>
      <c r="AF17" s="21" t="s">
        <v>13</v>
      </c>
      <c r="AG17" s="20">
        <f>C38</f>
        <v>22360.679774997898</v>
      </c>
      <c r="AH17" s="5"/>
      <c r="AI17" s="6"/>
      <c r="AJ17" s="6"/>
      <c r="AK17" s="6"/>
    </row>
    <row r="18" spans="1:37" x14ac:dyDescent="0.3">
      <c r="A18" s="12"/>
      <c r="F18" s="12"/>
      <c r="G18" s="12"/>
      <c r="H18" s="12"/>
      <c r="I18" s="12"/>
      <c r="J18" s="12"/>
      <c r="K18" s="15" t="s">
        <v>6</v>
      </c>
      <c r="AA18" s="5">
        <f t="shared" si="3"/>
        <v>8</v>
      </c>
      <c r="AB18" s="20">
        <f t="shared" si="2"/>
        <v>-15971.914124998491</v>
      </c>
      <c r="AC18" s="20">
        <f t="shared" si="0"/>
        <v>15649.215928719041</v>
      </c>
      <c r="AD18" s="20">
        <f t="shared" si="1"/>
        <v>-15649.215928719041</v>
      </c>
      <c r="AE18" s="5"/>
      <c r="AF18" s="21"/>
      <c r="AH18" s="5"/>
      <c r="AI18" s="6"/>
      <c r="AJ18" s="6"/>
      <c r="AK18" s="6"/>
    </row>
    <row r="19" spans="1:37" x14ac:dyDescent="0.3">
      <c r="A19" s="12"/>
      <c r="F19"/>
      <c r="G19" s="12"/>
      <c r="H19" s="12"/>
      <c r="I19" s="12"/>
      <c r="J19" s="12"/>
      <c r="K19" s="15"/>
      <c r="AA19" s="5">
        <f t="shared" si="3"/>
        <v>9</v>
      </c>
      <c r="AB19" s="20">
        <f t="shared" si="2"/>
        <v>-15059.23331785572</v>
      </c>
      <c r="AC19" s="20">
        <f t="shared" si="0"/>
        <v>16529.352433727832</v>
      </c>
      <c r="AD19" s="20">
        <f t="shared" si="1"/>
        <v>-16529.352433727832</v>
      </c>
      <c r="AE19" s="5"/>
      <c r="AF19" s="5" t="s">
        <v>8</v>
      </c>
      <c r="AG19" s="5" t="s">
        <v>16</v>
      </c>
      <c r="AH19" s="5"/>
      <c r="AI19" s="6"/>
      <c r="AJ19" s="6"/>
      <c r="AK19" s="6"/>
    </row>
    <row r="20" spans="1:37" x14ac:dyDescent="0.3">
      <c r="A20" s="12"/>
      <c r="F20" s="12"/>
      <c r="G20" s="12"/>
      <c r="H20" s="12"/>
      <c r="I20" s="12"/>
      <c r="J20" s="12"/>
      <c r="K20" s="15"/>
      <c r="AA20" s="5">
        <f t="shared" si="3"/>
        <v>10</v>
      </c>
      <c r="AB20" s="20">
        <f t="shared" si="2"/>
        <v>-14146.552510712949</v>
      </c>
      <c r="AC20" s="20">
        <f t="shared" si="0"/>
        <v>17316.90076375219</v>
      </c>
      <c r="AD20" s="20">
        <f t="shared" si="1"/>
        <v>-17316.90076375219</v>
      </c>
      <c r="AE20" s="21" t="s">
        <v>1</v>
      </c>
      <c r="AF20" s="20">
        <f>H25</f>
        <v>-20000</v>
      </c>
      <c r="AG20" s="20">
        <v>0</v>
      </c>
      <c r="AH20" s="5"/>
      <c r="AI20" s="6"/>
      <c r="AJ20" s="6"/>
      <c r="AK20" s="6"/>
    </row>
    <row r="21" spans="1:37" x14ac:dyDescent="0.3">
      <c r="A21" s="12"/>
      <c r="F21" s="15"/>
      <c r="G21" s="12"/>
      <c r="H21" s="12"/>
      <c r="I21" s="12"/>
      <c r="J21" s="12"/>
      <c r="K21" s="15" t="s">
        <v>7</v>
      </c>
      <c r="AA21" s="5">
        <f t="shared" si="3"/>
        <v>11</v>
      </c>
      <c r="AB21" s="20">
        <f t="shared" si="2"/>
        <v>-13233.871703570177</v>
      </c>
      <c r="AC21" s="20">
        <f t="shared" si="0"/>
        <v>18024.00176801602</v>
      </c>
      <c r="AD21" s="20">
        <f t="shared" si="1"/>
        <v>-18024.00176801602</v>
      </c>
      <c r="AE21" s="21" t="s">
        <v>18</v>
      </c>
      <c r="AF21" s="20">
        <f>H24</f>
        <v>20000</v>
      </c>
      <c r="AG21" s="20">
        <v>0</v>
      </c>
      <c r="AH21" s="5"/>
      <c r="AI21" s="6"/>
      <c r="AJ21" s="6"/>
      <c r="AK21" s="6"/>
    </row>
    <row r="22" spans="1:37" x14ac:dyDescent="0.3">
      <c r="A22" s="12"/>
      <c r="F22" s="12"/>
      <c r="G22"/>
      <c r="H22" s="12"/>
      <c r="I22" s="12"/>
      <c r="J22" s="12"/>
      <c r="K22" s="21"/>
      <c r="AA22" s="5">
        <f t="shared" si="3"/>
        <v>12</v>
      </c>
      <c r="AB22" s="20">
        <f t="shared" si="2"/>
        <v>-12321.190896427406</v>
      </c>
      <c r="AC22" s="20">
        <f t="shared" si="0"/>
        <v>18659.803184755045</v>
      </c>
      <c r="AD22" s="20">
        <f t="shared" si="1"/>
        <v>-18659.803184755045</v>
      </c>
      <c r="AE22" s="21" t="s">
        <v>19</v>
      </c>
      <c r="AF22" s="20">
        <f>H24</f>
        <v>20000</v>
      </c>
      <c r="AG22" s="20">
        <f>H26</f>
        <v>10000</v>
      </c>
      <c r="AH22" s="5"/>
      <c r="AI22" s="6"/>
      <c r="AJ22" s="6"/>
      <c r="AK22" s="6"/>
    </row>
    <row r="23" spans="1:37" x14ac:dyDescent="0.3">
      <c r="A23" s="12"/>
      <c r="F23" s="12"/>
      <c r="G23" s="12"/>
      <c r="H23" s="12"/>
      <c r="I23" s="12"/>
      <c r="J23" s="12"/>
      <c r="AA23" s="5">
        <f t="shared" si="3"/>
        <v>13</v>
      </c>
      <c r="AB23" s="20">
        <f t="shared" si="2"/>
        <v>-11408.510089284635</v>
      </c>
      <c r="AC23" s="20">
        <f t="shared" si="0"/>
        <v>19231.377941860817</v>
      </c>
      <c r="AD23" s="20">
        <f t="shared" si="1"/>
        <v>-19231.377941860817</v>
      </c>
      <c r="AE23" s="21" t="s">
        <v>3</v>
      </c>
      <c r="AF23" s="20">
        <f>H25</f>
        <v>-20000</v>
      </c>
      <c r="AG23" s="20">
        <f>-H26</f>
        <v>-10000</v>
      </c>
      <c r="AH23" s="5"/>
      <c r="AI23" s="6"/>
      <c r="AJ23" s="6"/>
      <c r="AK23" s="6"/>
    </row>
    <row r="24" spans="1:37" x14ac:dyDescent="0.3">
      <c r="A24" s="12"/>
      <c r="F24" s="12"/>
      <c r="G24" s="15" t="s">
        <v>90</v>
      </c>
      <c r="H24" s="17">
        <v>20000</v>
      </c>
      <c r="I24" s="12" t="s">
        <v>97</v>
      </c>
      <c r="AA24" s="5">
        <f t="shared" si="3"/>
        <v>14</v>
      </c>
      <c r="AB24" s="20">
        <f t="shared" si="2"/>
        <v>-10495.829282141864</v>
      </c>
      <c r="AC24" s="20">
        <f t="shared" si="0"/>
        <v>19744.304689710738</v>
      </c>
      <c r="AD24" s="20">
        <f t="shared" si="1"/>
        <v>-19744.304689710738</v>
      </c>
      <c r="AE24" s="21" t="s">
        <v>20</v>
      </c>
      <c r="AF24" s="20">
        <f>AG16</f>
        <v>0</v>
      </c>
      <c r="AG24" s="20">
        <v>0</v>
      </c>
      <c r="AH24" s="5"/>
      <c r="AI24" s="6"/>
      <c r="AJ24" s="6"/>
      <c r="AK24" s="6"/>
    </row>
    <row r="25" spans="1:37" x14ac:dyDescent="0.3">
      <c r="A25" s="12"/>
      <c r="B25" s="12"/>
      <c r="C25" s="12"/>
      <c r="D25" s="12"/>
      <c r="E25" s="12"/>
      <c r="F25" s="12"/>
      <c r="G25" s="15" t="s">
        <v>91</v>
      </c>
      <c r="H25" s="17">
        <v>-20000</v>
      </c>
      <c r="I25" s="12" t="s">
        <v>97</v>
      </c>
      <c r="K25" s="12"/>
      <c r="AA25" s="5">
        <f t="shared" si="3"/>
        <v>15</v>
      </c>
      <c r="AB25" s="20">
        <f t="shared" si="2"/>
        <v>-9583.1484749990923</v>
      </c>
      <c r="AC25" s="20">
        <f t="shared" si="0"/>
        <v>20203.050891044219</v>
      </c>
      <c r="AD25" s="20">
        <f t="shared" si="1"/>
        <v>-20203.050891044219</v>
      </c>
      <c r="AE25" s="21" t="s">
        <v>21</v>
      </c>
      <c r="AF25" s="20">
        <f>C30</f>
        <v>22360.679774997898</v>
      </c>
      <c r="AG25" s="20">
        <v>0</v>
      </c>
      <c r="AH25" s="5"/>
      <c r="AI25" s="6"/>
      <c r="AJ25" s="6"/>
      <c r="AK25" s="6"/>
    </row>
    <row r="26" spans="1:37" x14ac:dyDescent="0.3">
      <c r="A26" s="12"/>
      <c r="B26" s="12"/>
      <c r="C26" s="12"/>
      <c r="D26" s="12"/>
      <c r="E26" s="12"/>
      <c r="F26" s="12"/>
      <c r="G26" s="15" t="s">
        <v>92</v>
      </c>
      <c r="H26" s="17">
        <v>10000</v>
      </c>
      <c r="I26" s="12" t="s">
        <v>97</v>
      </c>
      <c r="J26" s="12"/>
      <c r="K26" s="12"/>
      <c r="AA26" s="5">
        <f t="shared" si="3"/>
        <v>16</v>
      </c>
      <c r="AB26" s="20">
        <f t="shared" si="2"/>
        <v>-8670.467667856321</v>
      </c>
      <c r="AC26" s="20">
        <f t="shared" si="0"/>
        <v>20611.234568085878</v>
      </c>
      <c r="AD26" s="20">
        <f t="shared" si="1"/>
        <v>-20611.234568085878</v>
      </c>
      <c r="AE26" s="21" t="s">
        <v>22</v>
      </c>
      <c r="AF26" s="20">
        <f>C34</f>
        <v>-22360.679774997898</v>
      </c>
      <c r="AG26" s="20">
        <v>0</v>
      </c>
      <c r="AH26" s="5"/>
      <c r="AI26" s="6"/>
      <c r="AJ26" s="6"/>
      <c r="AK26" s="6"/>
    </row>
    <row r="27" spans="1:37" x14ac:dyDescent="0.3">
      <c r="A27" s="12"/>
      <c r="J27" s="12"/>
      <c r="K27" s="12"/>
      <c r="AA27" s="5">
        <f t="shared" si="3"/>
        <v>17</v>
      </c>
      <c r="AB27" s="20">
        <f t="shared" si="2"/>
        <v>-7757.7868607135497</v>
      </c>
      <c r="AC27" s="20">
        <f t="shared" si="0"/>
        <v>20971.808291698173</v>
      </c>
      <c r="AD27" s="20">
        <f t="shared" si="1"/>
        <v>-20971.808291698173</v>
      </c>
      <c r="AE27" s="21" t="s">
        <v>23</v>
      </c>
      <c r="AF27" s="20">
        <f>AG16</f>
        <v>0</v>
      </c>
      <c r="AG27" s="20">
        <f>H38</f>
        <v>-22360.679774997898</v>
      </c>
      <c r="AH27" s="5"/>
      <c r="AI27" s="6"/>
      <c r="AJ27" s="6"/>
      <c r="AK27" s="6"/>
    </row>
    <row r="28" spans="1:37" x14ac:dyDescent="0.3">
      <c r="B28" s="15" t="s">
        <v>93</v>
      </c>
      <c r="C28" s="3" t="str">
        <f ca="1">[1]!xlv(C30)</f>
        <v>(fₓ + fᵧ) / 2 + ((fₓ - fᵧ)² / 4 + fs²)⁰·⁵</v>
      </c>
      <c r="E28" s="19"/>
      <c r="G28" s="12"/>
      <c r="K28" s="12"/>
      <c r="AA28" s="5">
        <f t="shared" si="3"/>
        <v>18</v>
      </c>
      <c r="AB28" s="20">
        <f t="shared" si="2"/>
        <v>-6845.1060535707784</v>
      </c>
      <c r="AC28" s="20">
        <f t="shared" si="0"/>
        <v>21287.191527192324</v>
      </c>
      <c r="AD28" s="20">
        <f t="shared" si="1"/>
        <v>-21287.191527192324</v>
      </c>
      <c r="AE28" s="24" t="s">
        <v>24</v>
      </c>
      <c r="AF28" s="20">
        <f>AG16</f>
        <v>0</v>
      </c>
      <c r="AG28" s="20">
        <f>C38</f>
        <v>22360.679774997898</v>
      </c>
      <c r="AH28" s="6"/>
      <c r="AI28" s="6"/>
      <c r="AJ28" s="6"/>
      <c r="AK28" s="6"/>
    </row>
    <row r="29" spans="1:37" x14ac:dyDescent="0.3">
      <c r="B29" s="15" t="s">
        <v>36</v>
      </c>
      <c r="C29" s="3" t="str">
        <f>[1]!xln(C30)</f>
        <v>(20000 + (-20000)) / 2 + ((20000 - (-20000))² / 4 + 10000²)⁰·⁵</v>
      </c>
      <c r="G29" s="12"/>
      <c r="K29" s="12"/>
      <c r="AA29" s="5">
        <f t="shared" si="3"/>
        <v>19</v>
      </c>
      <c r="AB29" s="20">
        <f t="shared" si="2"/>
        <v>-5932.4252464280071</v>
      </c>
      <c r="AC29" s="20">
        <f t="shared" si="0"/>
        <v>21559.367585704913</v>
      </c>
      <c r="AD29" s="20">
        <f t="shared" si="1"/>
        <v>-21559.367585704913</v>
      </c>
      <c r="AE29" s="6"/>
      <c r="AF29" s="24"/>
      <c r="AG29" s="6"/>
      <c r="AH29" s="6"/>
      <c r="AI29" s="6"/>
      <c r="AJ29" s="6"/>
      <c r="AK29" s="6"/>
    </row>
    <row r="30" spans="1:37" x14ac:dyDescent="0.3">
      <c r="B30" s="15" t="s">
        <v>36</v>
      </c>
      <c r="C30" s="18">
        <f>(H24+H25)/2 + ((H24-H25)^2/4 +H26^2)^0.5</f>
        <v>22360.679774997898</v>
      </c>
      <c r="D30" s="12" t="s">
        <v>89</v>
      </c>
      <c r="E30" s="12" t="str">
        <f>"Maximum Principal Stress From " &amp;K15</f>
        <v>Maximum Principal Stress From Equation 1</v>
      </c>
      <c r="G30" s="12"/>
      <c r="K30" s="12"/>
      <c r="AA30" s="5">
        <f t="shared" si="3"/>
        <v>20</v>
      </c>
      <c r="AB30" s="20">
        <f t="shared" si="2"/>
        <v>-5019.7444392852358</v>
      </c>
      <c r="AC30" s="20">
        <f t="shared" si="0"/>
        <v>21789.955616390434</v>
      </c>
      <c r="AD30" s="20">
        <f t="shared" si="1"/>
        <v>-21789.955616390434</v>
      </c>
      <c r="AE30" s="5"/>
      <c r="AF30" s="5" t="s">
        <v>8</v>
      </c>
      <c r="AG30" s="5" t="s">
        <v>16</v>
      </c>
      <c r="AH30" s="6"/>
      <c r="AI30" s="6"/>
      <c r="AJ30" s="6"/>
      <c r="AK30" s="6"/>
    </row>
    <row r="31" spans="1:37" x14ac:dyDescent="0.3">
      <c r="B31" s="12"/>
      <c r="C31" s="16"/>
      <c r="D31" s="11"/>
      <c r="E31" s="12"/>
      <c r="G31" s="12"/>
      <c r="H31" s="12"/>
      <c r="I31" s="12"/>
      <c r="J31" s="12"/>
      <c r="K31" s="12"/>
      <c r="AA31" s="5">
        <f t="shared" si="3"/>
        <v>21</v>
      </c>
      <c r="AB31" s="20">
        <f t="shared" si="2"/>
        <v>-4107.0636321424645</v>
      </c>
      <c r="AC31" s="20">
        <f t="shared" si="0"/>
        <v>21980.264518916345</v>
      </c>
      <c r="AD31" s="20">
        <f t="shared" si="1"/>
        <v>-21980.264518916345</v>
      </c>
      <c r="AE31" s="21" t="s">
        <v>25</v>
      </c>
      <c r="AF31" s="20">
        <f>H24</f>
        <v>20000</v>
      </c>
      <c r="AG31" s="20">
        <f>H26</f>
        <v>10000</v>
      </c>
      <c r="AH31" s="6"/>
      <c r="AI31" s="6"/>
      <c r="AJ31" s="6"/>
      <c r="AK31" s="6"/>
    </row>
    <row r="32" spans="1:37" x14ac:dyDescent="0.3">
      <c r="B32" s="15" t="s">
        <v>94</v>
      </c>
      <c r="C32" s="3" t="str">
        <f ca="1">[1]!xlv(C34)</f>
        <v>(fₓ + fᵧ) / 2 - ((fₓ - fᵧ)² / 4 + fs²)⁰·⁵</v>
      </c>
      <c r="E32" s="19"/>
      <c r="G32" s="12"/>
      <c r="H32" s="12"/>
      <c r="I32" s="12"/>
      <c r="J32" s="12"/>
      <c r="K32" s="12"/>
      <c r="AA32" s="5">
        <f t="shared" si="3"/>
        <v>22</v>
      </c>
      <c r="AB32" s="20">
        <f t="shared" si="2"/>
        <v>-3194.3828249996932</v>
      </c>
      <c r="AC32" s="20">
        <f t="shared" si="0"/>
        <v>22131.333406899528</v>
      </c>
      <c r="AD32" s="20">
        <f t="shared" si="1"/>
        <v>-22131.333406899528</v>
      </c>
      <c r="AE32" s="5"/>
      <c r="AF32" s="20">
        <f>H25</f>
        <v>-20000</v>
      </c>
      <c r="AG32" s="20">
        <f>-H26</f>
        <v>-10000</v>
      </c>
      <c r="AH32" s="6"/>
      <c r="AI32" s="6"/>
      <c r="AJ32" s="6"/>
      <c r="AK32" s="6"/>
    </row>
    <row r="33" spans="1:37" x14ac:dyDescent="0.3">
      <c r="B33" s="15" t="s">
        <v>36</v>
      </c>
      <c r="C33" s="3" t="str">
        <f>[1]!xln(C34)</f>
        <v>(20000 + (-20000)) / 2 - ((20000 - (-20000))² / 4 + 10000²)⁰·⁵</v>
      </c>
      <c r="D33" s="12"/>
      <c r="E33" s="12"/>
      <c r="H33" s="12"/>
      <c r="I33" s="12"/>
      <c r="J33" s="12"/>
      <c r="K33" s="12"/>
      <c r="AA33" s="5">
        <f t="shared" si="3"/>
        <v>23</v>
      </c>
      <c r="AB33" s="20">
        <f t="shared" si="2"/>
        <v>-2281.7020178569219</v>
      </c>
      <c r="AC33" s="20">
        <f t="shared" si="0"/>
        <v>22243.961785206062</v>
      </c>
      <c r="AD33" s="20">
        <f t="shared" si="1"/>
        <v>-22243.961785206062</v>
      </c>
      <c r="AE33" s="21" t="s">
        <v>26</v>
      </c>
      <c r="AF33" s="20">
        <f>AF21</f>
        <v>20000</v>
      </c>
      <c r="AG33" s="20">
        <f>AG21</f>
        <v>0</v>
      </c>
      <c r="AH33" s="5"/>
      <c r="AI33" s="6"/>
      <c r="AJ33" s="6"/>
      <c r="AK33" s="6"/>
    </row>
    <row r="34" spans="1:37" x14ac:dyDescent="0.3">
      <c r="B34" s="15" t="s">
        <v>36</v>
      </c>
      <c r="C34" s="18">
        <f>(H24+H25)/2 - ((H24-H25)^2/4 +H26^2)^0.5</f>
        <v>-22360.679774997898</v>
      </c>
      <c r="D34" s="12" t="s">
        <v>89</v>
      </c>
      <c r="E34" s="12" t="str">
        <f>"Minimum Principal Stress From " &amp;K18</f>
        <v>Minimum Principal Stress From Equation 2</v>
      </c>
      <c r="G34" s="12"/>
      <c r="H34" s="12"/>
      <c r="I34" s="12"/>
      <c r="J34" s="12"/>
      <c r="K34" s="12"/>
      <c r="AA34" s="5">
        <f t="shared" si="3"/>
        <v>24</v>
      </c>
      <c r="AB34" s="20">
        <f t="shared" si="2"/>
        <v>-1369.0212107141506</v>
      </c>
      <c r="AC34" s="20">
        <f t="shared" si="0"/>
        <v>22318.731615497662</v>
      </c>
      <c r="AD34" s="20">
        <f t="shared" si="1"/>
        <v>-22318.731615497662</v>
      </c>
      <c r="AE34" s="21"/>
      <c r="AF34" s="20">
        <f>AF22</f>
        <v>20000</v>
      </c>
      <c r="AG34" s="20">
        <f>AG22</f>
        <v>10000</v>
      </c>
      <c r="AH34" s="5"/>
      <c r="AI34" s="6"/>
      <c r="AJ34" s="6"/>
      <c r="AK34" s="6"/>
    </row>
    <row r="35" spans="1:37" x14ac:dyDescent="0.3">
      <c r="A35" s="12"/>
      <c r="H35" s="12"/>
      <c r="I35" s="12"/>
      <c r="J35" s="12"/>
      <c r="K35" s="12"/>
      <c r="AA35" s="5">
        <f t="shared" si="3"/>
        <v>25</v>
      </c>
      <c r="AB35" s="20">
        <f t="shared" si="2"/>
        <v>-456.34040357137928</v>
      </c>
      <c r="AC35" s="20">
        <f t="shared" si="0"/>
        <v>22356.022755312904</v>
      </c>
      <c r="AD35" s="20">
        <f t="shared" si="1"/>
        <v>-22356.022755312904</v>
      </c>
      <c r="AE35" s="21" t="s">
        <v>27</v>
      </c>
      <c r="AF35" s="20">
        <f>AF20</f>
        <v>-20000</v>
      </c>
      <c r="AG35" s="20">
        <f>AG20</f>
        <v>0</v>
      </c>
      <c r="AH35" s="5"/>
      <c r="AI35" s="6"/>
      <c r="AJ35" s="6"/>
      <c r="AK35" s="6"/>
    </row>
    <row r="36" spans="1:37" x14ac:dyDescent="0.3">
      <c r="A36" s="12"/>
      <c r="B36" s="15" t="s">
        <v>95</v>
      </c>
      <c r="C36" s="3" t="str">
        <f ca="1">[1]!xlv(C38)</f>
        <v>((fₓ - fᵧ)² / 4 + fs²)⁰·⁵</v>
      </c>
      <c r="G36" s="15" t="s">
        <v>96</v>
      </c>
      <c r="H36" s="3" t="str">
        <f ca="1">[1]!xlv(H38)</f>
        <v xml:space="preserve"> - (((fₓ - fᵧ)² / 4 + fs²)⁰·⁵)</v>
      </c>
      <c r="J36" s="12"/>
      <c r="K36" s="12"/>
      <c r="AA36" s="5">
        <f t="shared" si="3"/>
        <v>26</v>
      </c>
      <c r="AB36" s="20">
        <f t="shared" si="2"/>
        <v>456.34040357139202</v>
      </c>
      <c r="AC36" s="20">
        <f t="shared" si="0"/>
        <v>22356.022755312904</v>
      </c>
      <c r="AD36" s="20">
        <f t="shared" si="1"/>
        <v>-22356.022755312904</v>
      </c>
      <c r="AE36" s="5"/>
      <c r="AF36" s="20">
        <f>AF23</f>
        <v>-20000</v>
      </c>
      <c r="AG36" s="20">
        <f>AG23</f>
        <v>-10000</v>
      </c>
      <c r="AH36" s="5"/>
      <c r="AI36" s="6"/>
      <c r="AJ36" s="6"/>
      <c r="AK36" s="6"/>
    </row>
    <row r="37" spans="1:37" x14ac:dyDescent="0.3">
      <c r="A37" s="12"/>
      <c r="B37" s="15" t="s">
        <v>36</v>
      </c>
      <c r="C37" s="3" t="str">
        <f>[1]!xln(C38)</f>
        <v>((20000 - (-20000))² / 4 + 10000²)⁰·⁵</v>
      </c>
      <c r="G37" s="15" t="s">
        <v>36</v>
      </c>
      <c r="H37" s="3" t="str">
        <f>[1]!xln(H38)</f>
        <v xml:space="preserve"> - (((20000 - (-20000))² / 4 + 10000²)⁰·⁵)</v>
      </c>
      <c r="J37" s="12"/>
      <c r="K37" s="12"/>
      <c r="L37" s="3"/>
      <c r="AA37" s="5">
        <f t="shared" si="3"/>
        <v>27</v>
      </c>
      <c r="AB37" s="20">
        <f t="shared" si="2"/>
        <v>1369.0212107141633</v>
      </c>
      <c r="AC37" s="20">
        <f t="shared" si="0"/>
        <v>22318.731615497662</v>
      </c>
      <c r="AD37" s="20">
        <f t="shared" si="1"/>
        <v>-22318.731615497662</v>
      </c>
      <c r="AE37" s="25" t="s">
        <v>28</v>
      </c>
      <c r="AF37" s="26">
        <f>AF27</f>
        <v>0</v>
      </c>
      <c r="AG37" s="26">
        <f>AG27</f>
        <v>-22360.679774997898</v>
      </c>
      <c r="AH37" s="27"/>
      <c r="AI37" s="6"/>
      <c r="AJ37" s="6"/>
      <c r="AK37" s="6"/>
    </row>
    <row r="38" spans="1:37" x14ac:dyDescent="0.3">
      <c r="A38" s="12"/>
      <c r="B38" s="15" t="s">
        <v>36</v>
      </c>
      <c r="C38" s="18">
        <f>((H24-H25)^2/4+H26^2)^0.5</f>
        <v>22360.679774997898</v>
      </c>
      <c r="D38" s="12" t="s">
        <v>89</v>
      </c>
      <c r="G38" s="15" t="s">
        <v>36</v>
      </c>
      <c r="H38" s="18">
        <f>-(((H24-H25)^2/4+H26^2)^0.5)</f>
        <v>-22360.679774997898</v>
      </c>
      <c r="I38" s="12" t="s">
        <v>89</v>
      </c>
      <c r="AA38" s="5">
        <f t="shared" si="3"/>
        <v>28</v>
      </c>
      <c r="AB38" s="20">
        <f t="shared" si="2"/>
        <v>2281.7020178569346</v>
      </c>
      <c r="AC38" s="20">
        <f t="shared" si="0"/>
        <v>22243.961785206062</v>
      </c>
      <c r="AD38" s="20">
        <f t="shared" si="1"/>
        <v>-22243.961785206062</v>
      </c>
      <c r="AE38" s="27"/>
      <c r="AF38" s="26">
        <f>AF28</f>
        <v>0</v>
      </c>
      <c r="AG38" s="26">
        <f>AG28</f>
        <v>22360.679774997898</v>
      </c>
      <c r="AH38" s="27"/>
      <c r="AI38" s="6"/>
      <c r="AJ38" s="6"/>
      <c r="AK38" s="6"/>
    </row>
    <row r="39" spans="1:37" x14ac:dyDescent="0.3">
      <c r="A39" s="12"/>
      <c r="AA39" s="5">
        <f t="shared" si="3"/>
        <v>29</v>
      </c>
      <c r="AB39" s="20">
        <f t="shared" si="2"/>
        <v>3194.3828249997059</v>
      </c>
      <c r="AC39" s="20">
        <f t="shared" si="0"/>
        <v>22131.333406899525</v>
      </c>
      <c r="AD39" s="20">
        <f t="shared" si="1"/>
        <v>-22131.333406899525</v>
      </c>
      <c r="AE39" s="25" t="s">
        <v>29</v>
      </c>
      <c r="AF39" s="26">
        <f>AF22</f>
        <v>20000</v>
      </c>
      <c r="AG39" s="26">
        <f>AG22</f>
        <v>10000</v>
      </c>
      <c r="AH39" s="5"/>
      <c r="AI39" s="6"/>
      <c r="AJ39" s="6"/>
      <c r="AK39" s="6"/>
    </row>
    <row r="40" spans="1:37" x14ac:dyDescent="0.3">
      <c r="A40" s="12"/>
      <c r="B40" s="15" t="s">
        <v>35</v>
      </c>
      <c r="C40" s="3" t="str">
        <f ca="1">[1]!xlv(C42)</f>
        <v>(0.5 × ATAN[2 × fs / (fₓ - fᵧ)]) × 180 / π</v>
      </c>
      <c r="E40" s="19"/>
      <c r="F40" s="12"/>
      <c r="G40" s="12"/>
      <c r="H40" s="12"/>
      <c r="I40" s="12"/>
      <c r="J40" s="12"/>
      <c r="K40" s="12"/>
      <c r="AA40" s="5">
        <f t="shared" si="3"/>
        <v>30</v>
      </c>
      <c r="AB40" s="20">
        <f t="shared" si="2"/>
        <v>4107.0636321424772</v>
      </c>
      <c r="AC40" s="20">
        <f t="shared" si="0"/>
        <v>21980.264518916345</v>
      </c>
      <c r="AD40" s="20">
        <f t="shared" si="1"/>
        <v>-21980.264518916345</v>
      </c>
      <c r="AE40" s="27"/>
      <c r="AF40" s="26">
        <f>AF28</f>
        <v>0</v>
      </c>
      <c r="AG40" s="26">
        <f>AG28</f>
        <v>22360.679774997898</v>
      </c>
      <c r="AH40" s="5"/>
      <c r="AI40" s="6"/>
      <c r="AJ40" s="6"/>
      <c r="AK40" s="6"/>
    </row>
    <row r="41" spans="1:37" x14ac:dyDescent="0.3">
      <c r="A41" s="12"/>
      <c r="B41" s="15" t="s">
        <v>36</v>
      </c>
      <c r="C41" s="3" t="str">
        <f>[1]!xln(C42)</f>
        <v>(0.5 × ATAN[2 × 10000 / (20000 - (-20000))]) × 180 / π</v>
      </c>
      <c r="F41" s="12"/>
      <c r="G41" s="12"/>
      <c r="H41" s="12"/>
      <c r="I41" s="12"/>
      <c r="J41" s="12"/>
      <c r="K41" s="12"/>
      <c r="AA41" s="5">
        <f t="shared" si="3"/>
        <v>31</v>
      </c>
      <c r="AB41" s="20">
        <f t="shared" si="2"/>
        <v>5019.7444392852485</v>
      </c>
      <c r="AC41" s="20">
        <f t="shared" si="0"/>
        <v>21789.955616390431</v>
      </c>
      <c r="AD41" s="20">
        <f t="shared" si="1"/>
        <v>-21789.955616390431</v>
      </c>
      <c r="AE41" s="25" t="s">
        <v>30</v>
      </c>
      <c r="AF41" s="26">
        <f>AF22</f>
        <v>20000</v>
      </c>
      <c r="AG41" s="26">
        <f>AG22</f>
        <v>10000</v>
      </c>
      <c r="AH41" s="6"/>
      <c r="AI41" s="6"/>
      <c r="AJ41" s="6"/>
      <c r="AK41" s="6"/>
    </row>
    <row r="42" spans="1:37" x14ac:dyDescent="0.3">
      <c r="A42" s="12"/>
      <c r="B42" s="15" t="s">
        <v>36</v>
      </c>
      <c r="C42" s="18">
        <f>(0.5*ATAN(2*H26/(H24-H25)))*180/PI()</f>
        <v>13.282525588538995</v>
      </c>
      <c r="D42" s="12" t="s">
        <v>4</v>
      </c>
      <c r="E42" s="12" t="str">
        <f>"Angle Defining the Principal Stress Plane From "&amp;K21</f>
        <v>Angle Defining the Principal Stress Plane From Equation 3</v>
      </c>
      <c r="F42" s="12"/>
      <c r="G42" s="12"/>
      <c r="H42" s="12"/>
      <c r="I42" s="12"/>
      <c r="J42" s="12"/>
      <c r="K42" s="12"/>
      <c r="AA42" s="5">
        <f t="shared" si="3"/>
        <v>32</v>
      </c>
      <c r="AB42" s="20">
        <f t="shared" si="2"/>
        <v>5932.4252464280198</v>
      </c>
      <c r="AC42" s="20">
        <f t="shared" si="0"/>
        <v>21559.367585704909</v>
      </c>
      <c r="AD42" s="20">
        <f t="shared" si="1"/>
        <v>-21559.367585704909</v>
      </c>
      <c r="AE42" s="27"/>
      <c r="AF42" s="26">
        <f>AF27</f>
        <v>0</v>
      </c>
      <c r="AG42" s="26">
        <f>AG27</f>
        <v>-22360.679774997898</v>
      </c>
      <c r="AH42" s="6"/>
      <c r="AI42" s="6"/>
      <c r="AJ42" s="6"/>
      <c r="AK42" s="6"/>
    </row>
    <row r="43" spans="1:37" x14ac:dyDescent="0.3">
      <c r="A43" s="12"/>
      <c r="B43" s="9"/>
      <c r="C43" s="9"/>
      <c r="D43" s="9"/>
      <c r="E43" s="9"/>
      <c r="F43" s="9"/>
      <c r="G43" s="9"/>
      <c r="H43" s="12"/>
      <c r="I43" s="12"/>
      <c r="J43" s="12"/>
      <c r="K43" s="12"/>
      <c r="AA43" s="5">
        <f t="shared" si="3"/>
        <v>33</v>
      </c>
      <c r="AB43" s="20">
        <f t="shared" si="2"/>
        <v>6845.1060535707911</v>
      </c>
      <c r="AC43" s="20">
        <f t="shared" ref="AC43:AC74" si="4">SQRT($AG$17^2-(AB43-$AG$16)^2)</f>
        <v>21287.191527192321</v>
      </c>
      <c r="AD43" s="20">
        <f t="shared" ref="AD43:AD60" si="5">-SQRT($AG$17^2-(AB43-$AG$16)^2)</f>
        <v>-21287.191527192321</v>
      </c>
      <c r="AE43" s="25" t="s">
        <v>31</v>
      </c>
      <c r="AF43" s="26">
        <f>AF22</f>
        <v>20000</v>
      </c>
      <c r="AG43" s="26">
        <f>AG22</f>
        <v>10000</v>
      </c>
      <c r="AH43" s="6"/>
      <c r="AI43" s="6"/>
      <c r="AJ43" s="6"/>
      <c r="AK43" s="6"/>
    </row>
    <row r="44" spans="1:37" x14ac:dyDescent="0.3">
      <c r="AA44" s="5">
        <f t="shared" si="3"/>
        <v>34</v>
      </c>
      <c r="AB44" s="20">
        <f t="shared" si="2"/>
        <v>7757.7868607135624</v>
      </c>
      <c r="AC44" s="20">
        <f t="shared" si="4"/>
        <v>20971.808291698169</v>
      </c>
      <c r="AD44" s="20">
        <f t="shared" si="5"/>
        <v>-20971.808291698169</v>
      </c>
      <c r="AE44" s="27"/>
      <c r="AF44" s="26">
        <f>AF25</f>
        <v>22360.679774997898</v>
      </c>
      <c r="AG44" s="26">
        <f>AG25</f>
        <v>0</v>
      </c>
      <c r="AH44" s="6"/>
      <c r="AI44" s="6"/>
      <c r="AJ44" s="6"/>
      <c r="AK44" s="6"/>
    </row>
    <row r="45" spans="1:37" ht="13.8" customHeight="1" x14ac:dyDescent="0.3">
      <c r="H45" s="84" t="s">
        <v>33</v>
      </c>
      <c r="I45" s="84"/>
      <c r="J45" s="84"/>
      <c r="K45" s="84"/>
      <c r="AA45" s="5">
        <f t="shared" si="3"/>
        <v>35</v>
      </c>
      <c r="AB45" s="20">
        <f t="shared" si="2"/>
        <v>8670.4676678563337</v>
      </c>
      <c r="AC45" s="20">
        <f t="shared" si="4"/>
        <v>20611.234568085871</v>
      </c>
      <c r="AD45" s="20">
        <f t="shared" si="5"/>
        <v>-20611.234568085871</v>
      </c>
      <c r="AE45" s="25" t="s">
        <v>32</v>
      </c>
      <c r="AF45" s="26">
        <f>AF22</f>
        <v>20000</v>
      </c>
      <c r="AG45" s="26">
        <f>AG22</f>
        <v>10000</v>
      </c>
      <c r="AH45" s="6"/>
      <c r="AI45" s="6"/>
      <c r="AJ45" s="6"/>
      <c r="AK45" s="6"/>
    </row>
    <row r="46" spans="1:37" x14ac:dyDescent="0.3">
      <c r="H46" s="84"/>
      <c r="I46" s="84"/>
      <c r="J46" s="84"/>
      <c r="K46" s="84"/>
      <c r="AA46" s="5">
        <f t="shared" si="3"/>
        <v>36</v>
      </c>
      <c r="AB46" s="20">
        <f t="shared" si="2"/>
        <v>9583.148474999105</v>
      </c>
      <c r="AC46" s="20">
        <f t="shared" si="4"/>
        <v>20203.050891044215</v>
      </c>
      <c r="AD46" s="20">
        <f t="shared" si="5"/>
        <v>-20203.050891044215</v>
      </c>
      <c r="AE46" s="27"/>
      <c r="AF46" s="26">
        <f>AF26</f>
        <v>-22360.679774997898</v>
      </c>
      <c r="AG46" s="26">
        <f>AG26</f>
        <v>0</v>
      </c>
      <c r="AH46" s="6"/>
      <c r="AI46" s="6"/>
      <c r="AJ46" s="6"/>
      <c r="AK46" s="6"/>
    </row>
    <row r="47" spans="1:37" x14ac:dyDescent="0.3">
      <c r="A47" s="12"/>
      <c r="E47" s="19"/>
      <c r="F47" s="12"/>
      <c r="G47" s="12"/>
      <c r="I47" s="12"/>
      <c r="J47" s="12"/>
      <c r="K47" s="12"/>
      <c r="AA47" s="5">
        <f t="shared" si="3"/>
        <v>37</v>
      </c>
      <c r="AB47" s="20">
        <f t="shared" si="2"/>
        <v>10495.829282141876</v>
      </c>
      <c r="AC47" s="20">
        <f t="shared" si="4"/>
        <v>19744.304689710734</v>
      </c>
      <c r="AD47" s="20">
        <f t="shared" si="5"/>
        <v>-19744.304689710734</v>
      </c>
      <c r="AE47" s="6"/>
      <c r="AF47" s="6"/>
      <c r="AG47" s="6"/>
      <c r="AH47" s="6"/>
      <c r="AI47" s="6"/>
      <c r="AJ47" s="6"/>
      <c r="AK47" s="6"/>
    </row>
    <row r="48" spans="1:37" x14ac:dyDescent="0.3">
      <c r="A48" s="12"/>
      <c r="F48" s="12"/>
      <c r="G48" s="12"/>
      <c r="H48" s="85" t="s">
        <v>34</v>
      </c>
      <c r="I48" s="85"/>
      <c r="J48" s="85"/>
      <c r="K48" s="85"/>
      <c r="AA48" s="5">
        <f t="shared" si="3"/>
        <v>38</v>
      </c>
      <c r="AB48" s="20">
        <f t="shared" si="2"/>
        <v>11408.510089284648</v>
      </c>
      <c r="AC48" s="20">
        <f t="shared" si="4"/>
        <v>19231.377941860806</v>
      </c>
      <c r="AD48" s="20">
        <f t="shared" si="5"/>
        <v>-19231.377941860806</v>
      </c>
      <c r="AE48" s="6"/>
      <c r="AF48" s="6"/>
      <c r="AG48" s="6"/>
      <c r="AH48" s="6"/>
      <c r="AI48" s="6"/>
      <c r="AJ48" s="6"/>
      <c r="AK48" s="6"/>
    </row>
    <row r="49" spans="1:37" x14ac:dyDescent="0.3">
      <c r="A49" s="12"/>
      <c r="E49" s="12"/>
      <c r="F49" s="12"/>
      <c r="G49" s="12"/>
      <c r="H49" s="85"/>
      <c r="I49" s="85"/>
      <c r="J49" s="85"/>
      <c r="K49" s="85"/>
      <c r="AA49" s="5">
        <f t="shared" si="3"/>
        <v>39</v>
      </c>
      <c r="AB49" s="20">
        <f t="shared" si="2"/>
        <v>12321.190896427419</v>
      </c>
      <c r="AC49" s="20">
        <f t="shared" si="4"/>
        <v>18659.803184755037</v>
      </c>
      <c r="AD49" s="20">
        <f t="shared" si="5"/>
        <v>-18659.803184755037</v>
      </c>
      <c r="AE49" s="6"/>
      <c r="AF49" s="6"/>
      <c r="AG49" s="6"/>
      <c r="AH49" s="6"/>
      <c r="AI49" s="6"/>
      <c r="AJ49" s="6"/>
      <c r="AK49" s="6"/>
    </row>
    <row r="50" spans="1:37" x14ac:dyDescent="0.3">
      <c r="A50" s="12"/>
      <c r="E50" s="12"/>
      <c r="F50" s="12"/>
      <c r="G50" s="12"/>
      <c r="H50" s="12"/>
      <c r="I50" s="12"/>
      <c r="J50" s="12"/>
      <c r="K50" s="12"/>
      <c r="AA50" s="5">
        <f t="shared" si="3"/>
        <v>40</v>
      </c>
      <c r="AB50" s="20">
        <f t="shared" si="2"/>
        <v>13233.87170357019</v>
      </c>
      <c r="AC50" s="20">
        <f t="shared" si="4"/>
        <v>18024.001768016013</v>
      </c>
      <c r="AD50" s="20">
        <f t="shared" si="5"/>
        <v>-18024.001768016013</v>
      </c>
      <c r="AE50" s="6"/>
      <c r="AF50" s="6"/>
      <c r="AG50" s="6"/>
      <c r="AH50" s="6"/>
      <c r="AI50" s="6"/>
      <c r="AJ50" s="6"/>
      <c r="AK50" s="6"/>
    </row>
    <row r="51" spans="1:37" x14ac:dyDescent="0.3">
      <c r="A51" s="12"/>
      <c r="H51" s="12"/>
      <c r="I51" s="12"/>
      <c r="J51" s="12"/>
      <c r="K51" s="12"/>
      <c r="AA51" s="5">
        <f t="shared" si="3"/>
        <v>41</v>
      </c>
      <c r="AB51" s="20">
        <f t="shared" si="2"/>
        <v>14146.552510712962</v>
      </c>
      <c r="AC51" s="20">
        <f t="shared" si="4"/>
        <v>17316.900763752179</v>
      </c>
      <c r="AD51" s="20">
        <f t="shared" si="5"/>
        <v>-17316.900763752179</v>
      </c>
      <c r="AE51" s="6"/>
      <c r="AF51" s="6"/>
      <c r="AG51" s="6"/>
      <c r="AH51" s="6"/>
      <c r="AI51" s="6"/>
      <c r="AJ51" s="6"/>
      <c r="AK51" s="6"/>
    </row>
    <row r="52" spans="1:37" x14ac:dyDescent="0.3">
      <c r="A52" s="12"/>
      <c r="H52" s="12"/>
      <c r="I52" s="12"/>
      <c r="J52" s="12"/>
      <c r="K52" s="12"/>
      <c r="AA52" s="5">
        <f t="shared" si="3"/>
        <v>42</v>
      </c>
      <c r="AB52" s="20">
        <f t="shared" si="2"/>
        <v>15059.233317855733</v>
      </c>
      <c r="AC52" s="20">
        <f t="shared" si="4"/>
        <v>16529.352433727821</v>
      </c>
      <c r="AD52" s="20">
        <f t="shared" si="5"/>
        <v>-16529.352433727821</v>
      </c>
      <c r="AE52" s="6"/>
      <c r="AF52" s="6"/>
      <c r="AG52" s="6"/>
      <c r="AH52" s="6"/>
      <c r="AI52" s="6"/>
      <c r="AJ52" s="6"/>
      <c r="AK52" s="6"/>
    </row>
    <row r="53" spans="1:37" x14ac:dyDescent="0.3">
      <c r="A53" s="12"/>
      <c r="H53" s="12"/>
      <c r="I53" s="12"/>
      <c r="J53" s="12"/>
      <c r="K53" s="12"/>
      <c r="AA53" s="5">
        <f t="shared" si="3"/>
        <v>43</v>
      </c>
      <c r="AB53" s="20">
        <f t="shared" si="2"/>
        <v>15971.914124998504</v>
      </c>
      <c r="AC53" s="20">
        <f t="shared" si="4"/>
        <v>15649.215928719028</v>
      </c>
      <c r="AD53" s="20">
        <f t="shared" si="5"/>
        <v>-15649.215928719028</v>
      </c>
      <c r="AE53" s="6"/>
      <c r="AF53" s="6"/>
      <c r="AG53" s="6"/>
      <c r="AH53" s="6"/>
      <c r="AI53" s="6"/>
      <c r="AJ53" s="6"/>
      <c r="AK53" s="6"/>
    </row>
    <row r="54" spans="1:37" x14ac:dyDescent="0.3">
      <c r="A54" s="12"/>
      <c r="H54" s="9"/>
      <c r="I54" s="9"/>
      <c r="J54" s="9"/>
      <c r="K54" s="9"/>
      <c r="AA54" s="5">
        <f t="shared" si="3"/>
        <v>44</v>
      </c>
      <c r="AB54" s="20">
        <f t="shared" si="2"/>
        <v>16884.594932141277</v>
      </c>
      <c r="AC54" s="20">
        <f t="shared" si="4"/>
        <v>14659.824486586091</v>
      </c>
      <c r="AD54" s="20">
        <f t="shared" si="5"/>
        <v>-14659.824486586091</v>
      </c>
      <c r="AE54" s="6"/>
      <c r="AF54" s="6"/>
      <c r="AG54" s="6"/>
      <c r="AH54" s="6"/>
      <c r="AI54" s="6"/>
      <c r="AJ54" s="6"/>
      <c r="AK54" s="6"/>
    </row>
    <row r="55" spans="1:37" x14ac:dyDescent="0.3">
      <c r="A55" s="9"/>
      <c r="B55" s="5"/>
      <c r="C55" s="57"/>
      <c r="D55" s="9"/>
      <c r="E55" s="9"/>
      <c r="F55" s="9"/>
      <c r="G55" s="57"/>
      <c r="H55" s="9"/>
      <c r="I55" s="9"/>
      <c r="J55" s="9"/>
      <c r="K55" s="9"/>
      <c r="AA55" s="5">
        <f t="shared" si="3"/>
        <v>45</v>
      </c>
      <c r="AB55" s="20">
        <f t="shared" si="2"/>
        <v>17797.27573928405</v>
      </c>
      <c r="AC55" s="20">
        <f t="shared" si="4"/>
        <v>13537.244042266926</v>
      </c>
      <c r="AD55" s="20">
        <f t="shared" si="5"/>
        <v>-13537.244042266926</v>
      </c>
      <c r="AE55" s="6"/>
      <c r="AF55" s="6"/>
      <c r="AG55" s="6"/>
      <c r="AH55" s="6"/>
      <c r="AI55" s="6"/>
      <c r="AJ55" s="6"/>
      <c r="AK55" s="6"/>
    </row>
    <row r="56" spans="1:37" x14ac:dyDescent="0.3">
      <c r="AA56" s="5">
        <f t="shared" si="3"/>
        <v>46</v>
      </c>
      <c r="AB56" s="20">
        <f t="shared" si="2"/>
        <v>18709.956546426823</v>
      </c>
      <c r="AC56" s="20">
        <f t="shared" si="4"/>
        <v>12244.89795918366</v>
      </c>
      <c r="AD56" s="20">
        <f t="shared" si="5"/>
        <v>-12244.89795918366</v>
      </c>
      <c r="AE56" s="6"/>
      <c r="AF56" s="6"/>
      <c r="AG56" s="6"/>
      <c r="AH56" s="6"/>
      <c r="AI56" s="6"/>
      <c r="AJ56" s="6"/>
      <c r="AK56" s="6"/>
    </row>
    <row r="57" spans="1:37" x14ac:dyDescent="0.3">
      <c r="AA57" s="5">
        <f t="shared" si="3"/>
        <v>47</v>
      </c>
      <c r="AB57" s="20">
        <f t="shared" si="2"/>
        <v>19622.637353569597</v>
      </c>
      <c r="AC57" s="20">
        <f t="shared" si="4"/>
        <v>10721.571866582588</v>
      </c>
      <c r="AD57" s="20">
        <f t="shared" si="5"/>
        <v>-10721.571866582588</v>
      </c>
      <c r="AE57" s="6"/>
      <c r="AF57" s="6"/>
      <c r="AG57" s="6"/>
      <c r="AH57" s="6"/>
      <c r="AI57" s="6"/>
      <c r="AJ57" s="6"/>
      <c r="AK57" s="6"/>
    </row>
    <row r="58" spans="1:37" x14ac:dyDescent="0.3">
      <c r="AA58" s="5">
        <f t="shared" si="3"/>
        <v>48</v>
      </c>
      <c r="AB58" s="20">
        <f t="shared" si="2"/>
        <v>20535.31816071237</v>
      </c>
      <c r="AC58" s="20">
        <f t="shared" si="4"/>
        <v>8848.7687300729467</v>
      </c>
      <c r="AD58" s="20">
        <f t="shared" si="5"/>
        <v>-8848.7687300729467</v>
      </c>
      <c r="AE58" s="6"/>
      <c r="AF58" s="6"/>
      <c r="AG58" s="6"/>
      <c r="AH58" s="6"/>
      <c r="AI58" s="6"/>
      <c r="AJ58" s="6"/>
      <c r="AK58" s="6"/>
    </row>
    <row r="59" spans="1:37" x14ac:dyDescent="0.3">
      <c r="AA59" s="5">
        <f t="shared" si="3"/>
        <v>49</v>
      </c>
      <c r="AB59" s="20">
        <f t="shared" si="2"/>
        <v>21447.998967855143</v>
      </c>
      <c r="AC59" s="20">
        <f t="shared" si="4"/>
        <v>6323.2381162569518</v>
      </c>
      <c r="AD59" s="20">
        <f t="shared" si="5"/>
        <v>-6323.2381162569518</v>
      </c>
      <c r="AE59" s="6"/>
      <c r="AF59" s="6"/>
      <c r="AG59" s="6"/>
      <c r="AH59" s="6"/>
      <c r="AI59" s="6"/>
      <c r="AJ59" s="6"/>
      <c r="AK59" s="6"/>
    </row>
    <row r="60" spans="1:37" x14ac:dyDescent="0.3">
      <c r="AA60" s="5">
        <f t="shared" si="3"/>
        <v>50</v>
      </c>
      <c r="AB60" s="20">
        <f>C30</f>
        <v>22360.679774997898</v>
      </c>
      <c r="AC60" s="20">
        <f t="shared" si="4"/>
        <v>0</v>
      </c>
      <c r="AD60" s="20">
        <f t="shared" si="5"/>
        <v>0</v>
      </c>
      <c r="AE60" s="6"/>
      <c r="AF60" s="6"/>
      <c r="AG60" s="6"/>
      <c r="AH60" s="6"/>
      <c r="AI60" s="6"/>
      <c r="AJ60" s="6"/>
      <c r="AK60" s="6"/>
    </row>
    <row r="61" spans="1:37" x14ac:dyDescent="0.3">
      <c r="A61" s="9"/>
      <c r="B61" s="13"/>
      <c r="C61" s="57"/>
      <c r="D61" s="58"/>
      <c r="E61" s="58"/>
      <c r="F61" s="59" t="s">
        <v>71</v>
      </c>
      <c r="G61" s="57"/>
      <c r="H61" s="58"/>
      <c r="I61" s="58"/>
      <c r="J61" s="58"/>
      <c r="K61" s="9"/>
      <c r="AG61" s="6"/>
    </row>
    <row r="62" spans="1:37" x14ac:dyDescent="0.3">
      <c r="A62" s="9"/>
      <c r="B62" s="58"/>
      <c r="C62" s="58"/>
      <c r="D62" s="58"/>
      <c r="E62" s="58"/>
      <c r="F62" s="60" t="s">
        <v>72</v>
      </c>
      <c r="G62" s="58"/>
      <c r="H62" s="58"/>
      <c r="I62" s="58"/>
      <c r="J62" s="58"/>
      <c r="K62" s="9"/>
      <c r="V62" s="6"/>
      <c r="W62" s="6"/>
      <c r="X62" s="6"/>
      <c r="Y62" s="6"/>
      <c r="Z62" s="6"/>
      <c r="AA62" s="6"/>
      <c r="AB62" s="6"/>
      <c r="AC62" s="6"/>
      <c r="AD62" s="6"/>
      <c r="AE62" s="6"/>
      <c r="AF62" s="6"/>
      <c r="AG62" s="6"/>
    </row>
  </sheetData>
  <mergeCells count="3">
    <mergeCell ref="B13:E13"/>
    <mergeCell ref="H45:K46"/>
    <mergeCell ref="H48:K49"/>
  </mergeCells>
  <phoneticPr fontId="3" type="noConversion"/>
  <hyperlinks>
    <hyperlink ref="F62" r:id="rId1"/>
    <hyperlink ref="B13" r:id="rId2"/>
  </hyperlinks>
  <pageMargins left="0.39370078740157483" right="0.19685039370078741" top="0.51181102362204722" bottom="0.82677165354330717" header="0.51181102362204722" footer="0.51181102362204722"/>
  <pageSetup scale="98"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ANALYSIS</vt:lpstr>
      <vt:lpstr>ANALYSIS!Print_Area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2012-05-01T00:32:56Z</cp:lastPrinted>
  <dcterms:created xsi:type="dcterms:W3CDTF">2006-03-30T19:21:26Z</dcterms:created>
  <dcterms:modified xsi:type="dcterms:W3CDTF">2016-10-10T11:32:02Z</dcterms:modified>
  <cp:category>Engineering Spreadsheets;Analysis;AA-SM</cp:category>
  <cp:contentStatus>Released</cp:contentStatus>
</cp:coreProperties>
</file>