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0" yWindow="0" windowWidth="28800" windowHeight="12975" tabRatio="871" activeTab="1" xr2:uid="{00000000-000D-0000-FFFF-FFFF00000000}"/>
  </bookViews>
  <sheets>
    <sheet name="READ ME" sheetId="36" r:id="rId1"/>
    <sheet name="Analysis" sheetId="37" r:id="rId2"/>
  </sheets>
  <externalReferences>
    <externalReference r:id="rId3"/>
  </externalReferences>
  <definedNames>
    <definedName name="_xlnm.Print_Area" localSheetId="1">Analysis!$A$8:$K$63</definedName>
    <definedName name="_xlnm.Print_Area" localSheetId="0">'READ ME'!$A$8:$K$63</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44" i="37" l="1"/>
  <c r="X51" i="37" l="1"/>
  <c r="F11" i="37"/>
  <c r="L10" i="37"/>
  <c r="F10" i="37"/>
  <c r="F9" i="37"/>
  <c r="J8" i="37"/>
  <c r="F8" i="37"/>
  <c r="C12" i="36"/>
  <c r="X54" i="37" l="1"/>
  <c r="X55" i="37" s="1"/>
  <c r="AA55" i="37" s="1"/>
  <c r="X25" i="37"/>
  <c r="X26" i="37" s="1"/>
  <c r="X27" i="37" s="1"/>
  <c r="X28" i="37" s="1"/>
  <c r="X29" i="37" s="1"/>
  <c r="X30" i="37" s="1"/>
  <c r="X31" i="37" s="1"/>
  <c r="X32" i="37" s="1"/>
  <c r="X33" i="37" s="1"/>
  <c r="X34" i="37" s="1"/>
  <c r="X35" i="37" s="1"/>
  <c r="X36" i="37" s="1"/>
  <c r="X37" i="37" s="1"/>
  <c r="X38" i="37" s="1"/>
  <c r="X39" i="37" s="1"/>
  <c r="X40" i="37" s="1"/>
  <c r="X41" i="37" s="1"/>
  <c r="X42" i="37" s="1"/>
  <c r="X43" i="37" s="1"/>
  <c r="X44" i="37" s="1"/>
  <c r="X45" i="37" s="1"/>
  <c r="X46" i="37" s="1"/>
  <c r="X47" i="37" s="1"/>
  <c r="X48" i="37" s="1"/>
  <c r="AA56" i="37" s="1"/>
  <c r="H21" i="37"/>
  <c r="H29" i="37" s="1"/>
  <c r="B12" i="37"/>
  <c r="X7" i="37"/>
  <c r="X6" i="37"/>
  <c r="X5" i="37"/>
  <c r="X4" i="37"/>
  <c r="X3" i="37"/>
  <c r="X2" i="37"/>
  <c r="X1" i="37"/>
  <c r="G1" i="37" s="1"/>
  <c r="J10" i="37" s="1"/>
  <c r="Z51" i="37" l="1"/>
  <c r="Y51" i="37"/>
  <c r="AB51" i="37" s="1"/>
  <c r="AA51" i="37"/>
  <c r="AA34" i="37"/>
  <c r="Y48" i="37"/>
  <c r="AA42" i="37"/>
  <c r="Z36" i="37"/>
  <c r="Y30" i="37"/>
  <c r="AA47" i="37"/>
  <c r="AA40" i="37"/>
  <c r="Z35" i="37"/>
  <c r="AA29" i="37"/>
  <c r="Y47" i="37"/>
  <c r="Y35" i="37"/>
  <c r="Y40" i="37"/>
  <c r="Y25" i="37"/>
  <c r="AB25" i="37" s="1"/>
  <c r="AA39" i="37"/>
  <c r="AA25" i="37"/>
  <c r="Z44" i="37"/>
  <c r="Z32" i="37"/>
  <c r="AA48" i="37"/>
  <c r="Z43" i="37"/>
  <c r="Y38" i="37"/>
  <c r="Y32" i="37"/>
  <c r="Z40" i="37"/>
  <c r="Z29" i="37"/>
  <c r="Z45" i="37"/>
  <c r="AA26" i="37"/>
  <c r="Y45" i="37"/>
  <c r="Z34" i="37"/>
  <c r="Y39" i="37"/>
  <c r="Z48" i="37"/>
  <c r="Y43" i="37"/>
  <c r="Y37" i="37"/>
  <c r="AA31" i="37"/>
  <c r="Y46" i="37"/>
  <c r="Z42" i="37"/>
  <c r="AA37" i="37"/>
  <c r="AA33" i="37"/>
  <c r="Z27" i="37"/>
  <c r="AA45" i="37"/>
  <c r="AA41" i="37"/>
  <c r="Z37" i="37"/>
  <c r="AA32" i="37"/>
  <c r="Y27" i="37"/>
  <c r="AB27" i="37" s="1"/>
  <c r="AC27" i="37" s="1"/>
  <c r="Z25" i="37"/>
  <c r="AA46" i="37"/>
  <c r="Y44" i="37"/>
  <c r="Z41" i="37"/>
  <c r="AA38" i="37"/>
  <c r="Y36" i="37"/>
  <c r="Z33" i="37"/>
  <c r="AA30" i="37"/>
  <c r="Y28" i="37"/>
  <c r="Z46" i="37"/>
  <c r="AA43" i="37"/>
  <c r="Y41" i="37"/>
  <c r="Z38" i="37"/>
  <c r="AA35" i="37"/>
  <c r="Y33" i="37"/>
  <c r="Z30" i="37"/>
  <c r="AA27" i="37"/>
  <c r="Y29" i="37"/>
  <c r="Z26" i="37"/>
  <c r="Z47" i="37"/>
  <c r="AA44" i="37"/>
  <c r="Y42" i="37"/>
  <c r="Z39" i="37"/>
  <c r="AA36" i="37"/>
  <c r="Y34" i="37"/>
  <c r="Z31" i="37"/>
  <c r="AA28" i="37"/>
  <c r="Y26" i="37"/>
  <c r="AB26" i="37" s="1"/>
  <c r="AC26" i="37" s="1"/>
  <c r="Y31" i="37"/>
  <c r="Z28" i="37"/>
  <c r="C29" i="37"/>
  <c r="C24" i="37"/>
  <c r="C28" i="37"/>
  <c r="H28" i="37"/>
  <c r="C23" i="37"/>
  <c r="AC51" i="37" l="1"/>
  <c r="Y55" i="37"/>
  <c r="Y56" i="37" s="1"/>
  <c r="AB28" i="37"/>
  <c r="AC28" i="37" s="1"/>
  <c r="AB29" i="37"/>
  <c r="AC29" i="37" s="1"/>
  <c r="AB30" i="37"/>
  <c r="AC30" i="37" s="1"/>
  <c r="AC25" i="37"/>
  <c r="C35" i="37"/>
  <c r="C34" i="37"/>
  <c r="C43" i="37"/>
  <c r="AB56" i="37" l="1"/>
  <c r="AB55" i="37"/>
  <c r="AB31" i="37"/>
  <c r="AC31" i="37" s="1"/>
  <c r="C38" i="37"/>
  <c r="AB32" i="37" l="1"/>
  <c r="AC32" i="37" s="1"/>
  <c r="AB33" i="37" l="1"/>
  <c r="AC33" i="37" s="1"/>
  <c r="AB34" i="37" l="1"/>
  <c r="AC34" i="37" s="1"/>
  <c r="AB35" i="37" l="1"/>
  <c r="AC35" i="37" s="1"/>
  <c r="AB36" i="37" l="1"/>
  <c r="AC36" i="37" s="1"/>
  <c r="AB37" i="37" l="1"/>
  <c r="AC37" i="37" s="1"/>
  <c r="AB38" i="37" l="1"/>
  <c r="AC38" i="37" s="1"/>
  <c r="AB39" i="37" l="1"/>
  <c r="AC39" i="37" s="1"/>
  <c r="AB40" i="37" l="1"/>
  <c r="AC40" i="37" s="1"/>
  <c r="AB41" i="37" l="1"/>
  <c r="AC41" i="37" s="1"/>
  <c r="AB42" i="37" l="1"/>
  <c r="AC42" i="37" s="1"/>
  <c r="AB43" i="37" l="1"/>
  <c r="AC43" i="37" s="1"/>
  <c r="AB44" i="37" l="1"/>
  <c r="AC44" i="37" s="1"/>
  <c r="AB45" i="37" l="1"/>
  <c r="AC45" i="37" s="1"/>
  <c r="AB46" i="37" l="1"/>
  <c r="AC46" i="37" s="1"/>
  <c r="AB48" i="37" l="1"/>
  <c r="AC48" i="37" s="1"/>
  <c r="AB47" i="37"/>
  <c r="AC47" i="37" s="1"/>
</calcChain>
</file>

<file path=xl/sharedStrings.xml><?xml version="1.0" encoding="utf-8"?>
<sst xmlns="http://schemas.openxmlformats.org/spreadsheetml/2006/main" count="123" uniqueCount="87">
  <si>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</si>
  <si>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</si>
  <si>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</si>
  <si>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</si>
  <si>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</si>
  <si>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</si>
  <si>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</si>
  <si>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</si>
  <si>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</si>
  <si>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</si>
  <si>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</si>
  <si>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</si>
  <si>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</si>
  <si>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</si>
  <si>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</si>
  <si>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</si>
  <si>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</si>
  <si>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</si>
  <si>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</si>
  <si>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</si>
  <si>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</si>
  <si>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</si>
  <si>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</si>
  <si>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</si>
  <si>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</si>
  <si>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</si>
  <si>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</si>
  <si>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</si>
  <si>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</si>
  <si>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</si>
  <si>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</si>
  <si>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</si>
  <si>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</si>
  <si>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</si>
  <si>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</si>
  <si>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</si>
  <si>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</si>
  <si>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</si>
  <si>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in, Outside Diameter</t>
  </si>
  <si>
    <t>in, Inside Diameter</t>
  </si>
  <si>
    <t>E =</t>
  </si>
  <si>
    <t>psi, Young's Modulus</t>
  </si>
  <si>
    <t>δ =</t>
  </si>
  <si>
    <t>t =</t>
  </si>
  <si>
    <t>in, thickness of washer</t>
  </si>
  <si>
    <t>C₁ =</t>
  </si>
  <si>
    <t>in, Height of an unloaded spring</t>
  </si>
  <si>
    <t>C₂ =</t>
  </si>
  <si>
    <t>lb</t>
  </si>
  <si>
    <t>psi</t>
  </si>
  <si>
    <t>lb/in</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</si>
  <si>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</si>
  <si>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</si>
  <si>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</si>
  <si>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</si>
  <si>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</si>
  <si>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</si>
  <si>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</si>
  <si>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</si>
  <si>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</si>
  <si>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</si>
  <si>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 =</t>
  </si>
  <si>
    <t>k =</t>
  </si>
  <si>
    <t>O.D. =</t>
  </si>
  <si>
    <t>I.D. =</t>
  </si>
  <si>
    <t>ν =</t>
  </si>
  <si>
    <t>Poissions Ratio</t>
  </si>
  <si>
    <t>P =</t>
  </si>
  <si>
    <t>lb, Load applied to Spring</t>
  </si>
  <si>
    <t>M =</t>
  </si>
  <si>
    <t>Ratio of O.D./I.D.</t>
  </si>
  <si>
    <t>=</t>
  </si>
  <si>
    <t>in, deflection of a single spring</t>
  </si>
  <si>
    <t>Load required to created the input deflection:</t>
  </si>
  <si>
    <t>K =</t>
  </si>
  <si>
    <t>f =</t>
  </si>
  <si>
    <t>http://www.abbottaerospace.com/subscribe</t>
  </si>
  <si>
    <t>http://www.xl-viking.com/download-free-trial/</t>
  </si>
  <si>
    <t>http://www.abbottaerospace.com/engineering-services</t>
  </si>
  <si>
    <t>AA-SM-042-001</t>
  </si>
  <si>
    <t>DISC SPRING ANALYSIS</t>
  </si>
  <si>
    <t>(NASA TM X-73305, 1975)</t>
  </si>
  <si>
    <t>Peak Stress in the Spring (for large delfections may not be valid if (h-δ/2) &lt; 0)</t>
  </si>
  <si>
    <t>Spring Stiffness at deflection, δ,</t>
  </si>
  <si>
    <t>(Abbott, Richard. Analysis and Design of Composite and Metallic Flight Vehicle Structures 1st Edition, 2016)</t>
  </si>
  <si>
    <t>B</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</si>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</sst>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0"/>
  </numFmts>
  <fonts count="22"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b/>
      <i/>
      <u/>
      <sz val="10"/>
      <color theme="10"/>
      <name val="Calibri"/>
      <family val="2"/>
    </font>
    <font>
      <sz val="10"/>
      <color theme="1"/>
      <name val="Calibri"/>
      <family val="2"/>
      <scheme val="minor"/>
    </font>
    <font>
      <b/>
      <sz val="10"/>
      <color theme="1"/>
      <name val="Calibri"/>
      <family val="2"/>
      <scheme val="minor"/>
    </font>
    <font>
      <sz val="10"/>
      <color rgb="FF0000FF"/>
      <name val="Calibri"/>
      <family val="2"/>
      <scheme val="minor"/>
    </font>
    <font>
      <u/>
      <sz val="10"/>
      <color theme="10"/>
      <name val="Arial"/>
      <family val="2"/>
    </font>
    <font>
      <u/>
      <sz val="10"/>
      <color theme="10"/>
      <name val="Calibri"/>
      <family val="2"/>
      <scheme val="minor"/>
    </font>
    <font>
      <u/>
      <sz val="10"/>
      <color indexed="12"/>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9" fillId="0" borderId="0" applyNumberFormat="0" applyFill="0" applyBorder="0" applyAlignment="0" applyProtection="0"/>
  </cellStyleXfs>
  <cellXfs count="120">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3" fillId="0" borderId="0" xfId="6" applyFont="1" applyAlignment="1"/>
    <xf numFmtId="2" fontId="3" fillId="0" borderId="0" xfId="6" applyNumberFormat="1" applyFont="1" applyAlignment="1"/>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4" fillId="0" borderId="0" xfId="0" applyFont="1" applyAlignment="1">
      <alignment horizontal="center"/>
    </xf>
    <xf numFmtId="0" fontId="15" fillId="0" borderId="0" xfId="4" applyFont="1" applyBorder="1" applyAlignment="1" applyProtection="1">
      <alignment horizontal="center"/>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6" fillId="0" borderId="0" xfId="2" applyFont="1"/>
    <xf numFmtId="0" fontId="17" fillId="0" borderId="0" xfId="2" applyFont="1"/>
    <xf numFmtId="0" fontId="16" fillId="0" borderId="0" xfId="1" applyFont="1"/>
    <xf numFmtId="0" fontId="16" fillId="0" borderId="0" xfId="2" applyFont="1" applyAlignment="1">
      <alignment horizontal="right"/>
    </xf>
    <xf numFmtId="0" fontId="16" fillId="0" borderId="0" xfId="0" applyFont="1"/>
    <xf numFmtId="2" fontId="16" fillId="0" borderId="0" xfId="2" applyNumberFormat="1" applyFont="1"/>
    <xf numFmtId="0" fontId="16" fillId="0" borderId="0" xfId="2" applyFont="1" applyBorder="1" applyAlignment="1"/>
    <xf numFmtId="0" fontId="16" fillId="0" borderId="0" xfId="0" applyFont="1" applyAlignment="1">
      <alignment horizontal="right"/>
    </xf>
    <xf numFmtId="0" fontId="16" fillId="0" borderId="0" xfId="0" applyFont="1" applyAlignment="1"/>
    <xf numFmtId="0" fontId="17" fillId="0" borderId="0" xfId="2" applyFont="1" applyAlignment="1">
      <alignment horizontal="center"/>
    </xf>
    <xf numFmtId="0" fontId="16" fillId="0" borderId="0" xfId="2" applyFont="1" applyAlignment="1">
      <alignment horizontal="center"/>
    </xf>
    <xf numFmtId="164" fontId="16" fillId="0" borderId="0" xfId="2" applyNumberFormat="1" applyFont="1" applyAlignment="1">
      <alignment horizontal="center"/>
    </xf>
    <xf numFmtId="0" fontId="16" fillId="0" borderId="0" xfId="2" applyFont="1" applyAlignment="1">
      <alignment horizontal="left"/>
    </xf>
    <xf numFmtId="165" fontId="16" fillId="0" borderId="0" xfId="2" applyNumberFormat="1" applyFont="1" applyFill="1" applyAlignment="1">
      <alignment horizontal="center"/>
    </xf>
    <xf numFmtId="165" fontId="16" fillId="0" borderId="0" xfId="0" applyNumberFormat="1" applyFont="1"/>
    <xf numFmtId="0" fontId="16" fillId="0" borderId="0" xfId="2" applyFont="1" applyAlignment="1" applyProtection="1">
      <alignment horizontal="center"/>
    </xf>
    <xf numFmtId="164" fontId="16" fillId="0" borderId="0" xfId="2" applyNumberFormat="1" applyFont="1" applyAlignment="1">
      <alignment horizontal="left"/>
    </xf>
    <xf numFmtId="0" fontId="16" fillId="0" borderId="0" xfId="2" applyFont="1" applyBorder="1" applyAlignment="1">
      <alignment horizontal="right"/>
    </xf>
    <xf numFmtId="0" fontId="3" fillId="0" borderId="0" xfId="0" applyFont="1" applyAlignment="1">
      <alignment horizontal="right"/>
    </xf>
    <xf numFmtId="164" fontId="3" fillId="0" borderId="0" xfId="0" applyNumberFormat="1" applyFont="1"/>
    <xf numFmtId="164" fontId="18" fillId="0" borderId="0" xfId="2" applyNumberFormat="1" applyFont="1" applyAlignment="1">
      <alignment horizontal="right"/>
    </xf>
    <xf numFmtId="164" fontId="18" fillId="0" borderId="0" xfId="0" applyNumberFormat="1" applyFont="1"/>
    <xf numFmtId="0" fontId="18" fillId="0" borderId="0" xfId="0" applyFont="1"/>
    <xf numFmtId="1" fontId="18" fillId="0" borderId="0" xfId="2" applyNumberFormat="1" applyFont="1" applyAlignment="1">
      <alignment horizontal="right"/>
    </xf>
    <xf numFmtId="164" fontId="16" fillId="0" borderId="0" xfId="0" applyNumberFormat="1" applyFont="1"/>
    <xf numFmtId="165" fontId="16" fillId="0" borderId="0" xfId="2" applyNumberFormat="1" applyFont="1" applyAlignment="1" applyProtection="1">
      <alignment horizontal="left"/>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5" fillId="0" borderId="0" xfId="1" applyFont="1" applyAlignment="1">
      <alignment horizontal="right"/>
    </xf>
    <xf numFmtId="0" fontId="5" fillId="0" borderId="0" xfId="1" applyFont="1" applyAlignment="1">
      <alignment horizontal="left"/>
    </xf>
    <xf numFmtId="0" fontId="16" fillId="0" borderId="0" xfId="2" applyFont="1" applyAlignment="1">
      <alignment wrapText="1"/>
    </xf>
    <xf numFmtId="2" fontId="3" fillId="0" borderId="0" xfId="0" applyNumberFormat="1" applyFont="1"/>
    <xf numFmtId="164" fontId="3" fillId="0" borderId="0" xfId="0" applyNumberFormat="1" applyFont="1" applyAlignment="1">
      <alignment horizontal="left"/>
    </xf>
    <xf numFmtId="165" fontId="16" fillId="0" borderId="0" xfId="2" applyNumberFormat="1" applyFont="1" applyAlignment="1">
      <alignment horizontal="left"/>
    </xf>
    <xf numFmtId="165" fontId="3" fillId="0" borderId="0" xfId="0" applyNumberFormat="1" applyFont="1" applyAlignment="1">
      <alignment horizontal="right"/>
    </xf>
    <xf numFmtId="165" fontId="16" fillId="0" borderId="0" xfId="2" applyNumberFormat="1" applyFont="1" applyAlignment="1">
      <alignment wrapText="1"/>
    </xf>
    <xf numFmtId="165" fontId="16" fillId="0" borderId="0" xfId="2" applyNumberFormat="1" applyFont="1"/>
    <xf numFmtId="164" fontId="3" fillId="0" borderId="0" xfId="0" applyNumberFormat="1" applyFont="1" applyAlignment="1">
      <alignment horizontal="center"/>
    </xf>
    <xf numFmtId="165" fontId="3" fillId="0" borderId="0" xfId="0" applyNumberFormat="1" applyFont="1" applyAlignment="1">
      <alignment horizontal="center"/>
    </xf>
    <xf numFmtId="165" fontId="16" fillId="0" borderId="0" xfId="2" applyNumberFormat="1" applyFont="1" applyAlignment="1">
      <alignment horizontal="center" wrapText="1"/>
    </xf>
    <xf numFmtId="0" fontId="20" fillId="0" borderId="0" xfId="7" applyFont="1" applyBorder="1" applyAlignment="1" applyProtection="1">
      <alignment horizontal="center"/>
    </xf>
    <xf numFmtId="0" fontId="19" fillId="0" borderId="0" xfId="7" applyBorder="1" applyAlignment="1">
      <alignment horizontal="center"/>
    </xf>
    <xf numFmtId="165" fontId="3" fillId="0" borderId="0" xfId="0" applyNumberFormat="1" applyFont="1"/>
    <xf numFmtId="165" fontId="3" fillId="0" borderId="0" xfId="2" applyNumberFormat="1" applyFont="1"/>
    <xf numFmtId="164" fontId="3" fillId="0" borderId="0" xfId="2" applyNumberFormat="1" applyFont="1"/>
    <xf numFmtId="0" fontId="21" fillId="0" borderId="0" xfId="7" applyFont="1" applyAlignment="1" applyProtection="1">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1" fillId="0" borderId="0" xfId="7" applyFont="1" applyAlignment="1" applyProtection="1">
      <alignment horizontal="left"/>
      <protection locked="0"/>
    </xf>
    <xf numFmtId="0" fontId="11" fillId="0" borderId="0" xfId="4" applyAlignment="1" applyProtection="1">
      <alignment horizontal="left"/>
    </xf>
  </cellXfs>
  <cellStyles count="8">
    <cellStyle name="Hyperlink" xfId="7" builtinId="8"/>
    <cellStyle name="Hyperlink 2" xfId="4" xr:uid="{00000000-0005-0000-0000-000001000000}"/>
    <cellStyle name="Normal" xfId="0" builtinId="0"/>
    <cellStyle name="Normal 2" xfId="1" xr:uid="{00000000-0005-0000-0000-000003000000}"/>
    <cellStyle name="Normal 2 2" xfId="2" xr:uid="{00000000-0005-0000-0000-000004000000}"/>
    <cellStyle name="Normal 3" xfId="5" xr:uid="{00000000-0005-0000-0000-000005000000}"/>
    <cellStyle name="Normal 4" xfId="3" xr:uid="{00000000-0005-0000-0000-000006000000}"/>
    <cellStyle name="Normal 5" xfId="6" xr:uid="{00000000-0005-0000-0000-000007000000}"/>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26159230096239"/>
          <c:y val="6.0601851851851872E-2"/>
          <c:w val="0.67228237095363075"/>
          <c:h val="0.77956400449892593"/>
        </c:manualLayout>
      </c:layout>
      <c:scatterChart>
        <c:scatterStyle val="lineMarker"/>
        <c:varyColors val="0"/>
        <c:ser>
          <c:idx val="0"/>
          <c:order val="0"/>
          <c:tx>
            <c:v>Load</c:v>
          </c:tx>
          <c:spPr>
            <a:ln w="19050" cap="rnd">
              <a:solidFill>
                <a:schemeClr val="tx1"/>
              </a:solidFill>
              <a:prstDash val="sysDash"/>
              <a:round/>
            </a:ln>
            <a:effectLst/>
          </c:spPr>
          <c:marker>
            <c:symbol val="none"/>
          </c:marker>
          <c:xVal>
            <c:numRef>
              <c:f>Analysis!$X$24:$X$48</c:f>
              <c:numCache>
                <c:formatCode>0.000</c:formatCode>
                <c:ptCount val="25"/>
                <c:pt idx="0" formatCode="General">
                  <c:v>0</c:v>
                </c:pt>
                <c:pt idx="1">
                  <c:v>8.3333333333333332E-3</c:v>
                </c:pt>
                <c:pt idx="2">
                  <c:v>1.6666666666666666E-2</c:v>
                </c:pt>
                <c:pt idx="3">
                  <c:v>2.5000000000000001E-2</c:v>
                </c:pt>
                <c:pt idx="4">
                  <c:v>3.3333333333333333E-2</c:v>
                </c:pt>
                <c:pt idx="5">
                  <c:v>4.1666666666666664E-2</c:v>
                </c:pt>
                <c:pt idx="6">
                  <c:v>4.9999999999999996E-2</c:v>
                </c:pt>
                <c:pt idx="7">
                  <c:v>5.8333333333333327E-2</c:v>
                </c:pt>
                <c:pt idx="8">
                  <c:v>6.6666666666666666E-2</c:v>
                </c:pt>
                <c:pt idx="9">
                  <c:v>7.4999999999999997E-2</c:v>
                </c:pt>
                <c:pt idx="10">
                  <c:v>8.3333333333333329E-2</c:v>
                </c:pt>
                <c:pt idx="11">
                  <c:v>9.166666666666666E-2</c:v>
                </c:pt>
                <c:pt idx="12">
                  <c:v>9.9999999999999992E-2</c:v>
                </c:pt>
                <c:pt idx="13">
                  <c:v>0.10833333333333332</c:v>
                </c:pt>
                <c:pt idx="14">
                  <c:v>0.11666666666666665</c:v>
                </c:pt>
                <c:pt idx="15">
                  <c:v>0.12499999999999999</c:v>
                </c:pt>
                <c:pt idx="16">
                  <c:v>0.13333333333333333</c:v>
                </c:pt>
                <c:pt idx="17">
                  <c:v>0.14166666666666666</c:v>
                </c:pt>
                <c:pt idx="18">
                  <c:v>0.15</c:v>
                </c:pt>
                <c:pt idx="19">
                  <c:v>0.15833333333333333</c:v>
                </c:pt>
                <c:pt idx="20">
                  <c:v>0.16666666666666666</c:v>
                </c:pt>
                <c:pt idx="21">
                  <c:v>0.17499999999999999</c:v>
                </c:pt>
                <c:pt idx="22">
                  <c:v>0.18333333333333332</c:v>
                </c:pt>
                <c:pt idx="23">
                  <c:v>0.19166666666666665</c:v>
                </c:pt>
                <c:pt idx="24">
                  <c:v>0.19999999999999998</c:v>
                </c:pt>
              </c:numCache>
            </c:numRef>
          </c:xVal>
          <c:yVal>
            <c:numRef>
              <c:f>Analysis!$AB$24:$AB$48</c:f>
              <c:numCache>
                <c:formatCode>0.0</c:formatCode>
                <c:ptCount val="25"/>
                <c:pt idx="0" formatCode="General">
                  <c:v>0</c:v>
                </c:pt>
                <c:pt idx="1">
                  <c:v>413.56938272160397</c:v>
                </c:pt>
                <c:pt idx="2">
                  <c:v>750.61196478259933</c:v>
                </c:pt>
                <c:pt idx="3">
                  <c:v>1018.0847280612235</c:v>
                </c:pt>
                <c:pt idx="4">
                  <c:v>1222.9446544357131</c:v>
                </c:pt>
                <c:pt idx="5">
                  <c:v>1372.1487257843057</c:v>
                </c:pt>
                <c:pt idx="6">
                  <c:v>1472.6539239852382</c:v>
                </c:pt>
                <c:pt idx="7">
                  <c:v>1531.4172309167479</c:v>
                </c:pt>
                <c:pt idx="8">
                  <c:v>1555.3956284570718</c:v>
                </c:pt>
                <c:pt idx="9">
                  <c:v>1551.5460984844474</c:v>
                </c:pt>
                <c:pt idx="10">
                  <c:v>1526.8256228771113</c:v>
                </c:pt>
                <c:pt idx="11">
                  <c:v>1488.1911835133012</c:v>
                </c:pt>
                <c:pt idx="12">
                  <c:v>1442.5997622712539</c:v>
                </c:pt>
                <c:pt idx="13">
                  <c:v>1397.0083410292063</c:v>
                </c:pt>
                <c:pt idx="14">
                  <c:v>1358.373901665396</c:v>
                </c:pt>
                <c:pt idx="15">
                  <c:v>1333.6534260580599</c:v>
                </c:pt>
                <c:pt idx="16">
                  <c:v>1329.8038960854353</c:v>
                </c:pt>
                <c:pt idx="17">
                  <c:v>1353.7822936257594</c:v>
                </c:pt>
                <c:pt idx="18">
                  <c:v>1412.5456005572692</c:v>
                </c:pt>
                <c:pt idx="19">
                  <c:v>1513.0507987582016</c:v>
                </c:pt>
                <c:pt idx="20">
                  <c:v>1662.2548701067938</c:v>
                </c:pt>
                <c:pt idx="21">
                  <c:v>1867.1147964812835</c:v>
                </c:pt>
                <c:pt idx="22">
                  <c:v>2134.587559759907</c:v>
                </c:pt>
                <c:pt idx="23">
                  <c:v>2471.6301418209023</c:v>
                </c:pt>
                <c:pt idx="24">
                  <c:v>2885.199524542506</c:v>
                </c:pt>
              </c:numCache>
            </c:numRef>
          </c:yVal>
          <c:smooth val="0"/>
          <c:extLst>
            <c:ext xmlns:c16="http://schemas.microsoft.com/office/drawing/2014/chart" uri="{C3380CC4-5D6E-409C-BE32-E72D297353CC}">
              <c16:uniqueId val="{00000000-3215-4E5F-9021-C5B0AA789455}"/>
            </c:ext>
          </c:extLst>
        </c:ser>
        <c:dLbls>
          <c:showLegendKey val="0"/>
          <c:showVal val="0"/>
          <c:showCatName val="0"/>
          <c:showSerName val="0"/>
          <c:showPercent val="0"/>
          <c:showBubbleSize val="0"/>
        </c:dLbls>
        <c:axId val="521364376"/>
        <c:axId val="393425336"/>
      </c:scatterChart>
      <c:scatterChart>
        <c:scatterStyle val="lineMarker"/>
        <c:varyColors val="0"/>
        <c:ser>
          <c:idx val="1"/>
          <c:order val="1"/>
          <c:tx>
            <c:v>Stiffness</c:v>
          </c:tx>
          <c:spPr>
            <a:ln w="19050" cap="rnd">
              <a:solidFill>
                <a:schemeClr val="tx1"/>
              </a:solidFill>
              <a:round/>
            </a:ln>
            <a:effectLst/>
          </c:spPr>
          <c:marker>
            <c:symbol val="none"/>
          </c:marker>
          <c:xVal>
            <c:numRef>
              <c:f>Analysis!$X$25:$X$48</c:f>
              <c:numCache>
                <c:formatCode>0.000</c:formatCode>
                <c:ptCount val="24"/>
                <c:pt idx="0">
                  <c:v>8.3333333333333332E-3</c:v>
                </c:pt>
                <c:pt idx="1">
                  <c:v>1.6666666666666666E-2</c:v>
                </c:pt>
                <c:pt idx="2">
                  <c:v>2.5000000000000001E-2</c:v>
                </c:pt>
                <c:pt idx="3">
                  <c:v>3.3333333333333333E-2</c:v>
                </c:pt>
                <c:pt idx="4">
                  <c:v>4.1666666666666664E-2</c:v>
                </c:pt>
                <c:pt idx="5">
                  <c:v>4.9999999999999996E-2</c:v>
                </c:pt>
                <c:pt idx="6">
                  <c:v>5.8333333333333327E-2</c:v>
                </c:pt>
                <c:pt idx="7">
                  <c:v>6.6666666666666666E-2</c:v>
                </c:pt>
                <c:pt idx="8">
                  <c:v>7.4999999999999997E-2</c:v>
                </c:pt>
                <c:pt idx="9">
                  <c:v>8.3333333333333329E-2</c:v>
                </c:pt>
                <c:pt idx="10">
                  <c:v>9.166666666666666E-2</c:v>
                </c:pt>
                <c:pt idx="11">
                  <c:v>9.9999999999999992E-2</c:v>
                </c:pt>
                <c:pt idx="12">
                  <c:v>0.10833333333333332</c:v>
                </c:pt>
                <c:pt idx="13">
                  <c:v>0.11666666666666665</c:v>
                </c:pt>
                <c:pt idx="14">
                  <c:v>0.12499999999999999</c:v>
                </c:pt>
                <c:pt idx="15">
                  <c:v>0.13333333333333333</c:v>
                </c:pt>
                <c:pt idx="16">
                  <c:v>0.14166666666666666</c:v>
                </c:pt>
                <c:pt idx="17">
                  <c:v>0.15</c:v>
                </c:pt>
                <c:pt idx="18">
                  <c:v>0.15833333333333333</c:v>
                </c:pt>
                <c:pt idx="19">
                  <c:v>0.16666666666666666</c:v>
                </c:pt>
                <c:pt idx="20">
                  <c:v>0.17499999999999999</c:v>
                </c:pt>
                <c:pt idx="21">
                  <c:v>0.18333333333333332</c:v>
                </c:pt>
                <c:pt idx="22">
                  <c:v>0.19166666666666665</c:v>
                </c:pt>
                <c:pt idx="23">
                  <c:v>0.19999999999999998</c:v>
                </c:pt>
              </c:numCache>
            </c:numRef>
          </c:xVal>
          <c:yVal>
            <c:numRef>
              <c:f>Analysis!$AC$25:$AC$48</c:f>
              <c:numCache>
                <c:formatCode>0.0</c:formatCode>
                <c:ptCount val="24"/>
                <c:pt idx="0">
                  <c:v>49628.325926592479</c:v>
                </c:pt>
                <c:pt idx="1">
                  <c:v>45036.717886955958</c:v>
                </c:pt>
                <c:pt idx="2">
                  <c:v>40723.389122448934</c:v>
                </c:pt>
                <c:pt idx="3">
                  <c:v>36688.339633071395</c:v>
                </c:pt>
                <c:pt idx="4">
                  <c:v>32931.569418823339</c:v>
                </c:pt>
                <c:pt idx="5">
                  <c:v>29453.078479704767</c:v>
                </c:pt>
                <c:pt idx="6">
                  <c:v>26252.866815715683</c:v>
                </c:pt>
                <c:pt idx="7">
                  <c:v>23330.934426856078</c:v>
                </c:pt>
                <c:pt idx="8">
                  <c:v>20687.281313125965</c:v>
                </c:pt>
                <c:pt idx="9">
                  <c:v>18321.907474525338</c:v>
                </c:pt>
                <c:pt idx="10">
                  <c:v>16234.812911054196</c:v>
                </c:pt>
                <c:pt idx="11">
                  <c:v>14425.997622712541</c:v>
                </c:pt>
                <c:pt idx="12">
                  <c:v>12895.461609500368</c:v>
                </c:pt>
                <c:pt idx="13">
                  <c:v>11643.204871417682</c:v>
                </c:pt>
                <c:pt idx="14">
                  <c:v>10669.227408464481</c:v>
                </c:pt>
                <c:pt idx="15">
                  <c:v>9973.5292206407648</c:v>
                </c:pt>
                <c:pt idx="16">
                  <c:v>9556.1103079465374</c:v>
                </c:pt>
                <c:pt idx="17">
                  <c:v>9416.9706703817956</c:v>
                </c:pt>
                <c:pt idx="18">
                  <c:v>9556.1103079465374</c:v>
                </c:pt>
                <c:pt idx="19">
                  <c:v>9973.529220640763</c:v>
                </c:pt>
                <c:pt idx="20">
                  <c:v>10669.227408464478</c:v>
                </c:pt>
                <c:pt idx="21">
                  <c:v>11643.204871417674</c:v>
                </c:pt>
                <c:pt idx="22">
                  <c:v>12895.46160950036</c:v>
                </c:pt>
                <c:pt idx="23">
                  <c:v>14425.997622712532</c:v>
                </c:pt>
              </c:numCache>
            </c:numRef>
          </c:yVal>
          <c:smooth val="0"/>
          <c:extLst>
            <c:ext xmlns:c16="http://schemas.microsoft.com/office/drawing/2014/chart" uri="{C3380CC4-5D6E-409C-BE32-E72D297353CC}">
              <c16:uniqueId val="{00000001-3215-4E5F-9021-C5B0AA789455}"/>
            </c:ext>
          </c:extLst>
        </c:ser>
        <c:dLbls>
          <c:showLegendKey val="0"/>
          <c:showVal val="0"/>
          <c:showCatName val="0"/>
          <c:showSerName val="0"/>
          <c:showPercent val="0"/>
          <c:showBubbleSize val="0"/>
        </c:dLbls>
        <c:axId val="393428080"/>
        <c:axId val="393431608"/>
      </c:scatterChart>
      <c:valAx>
        <c:axId val="52136437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Delfection (in)</a:t>
                </a:r>
              </a:p>
            </c:rich>
          </c:tx>
          <c:layout>
            <c:manualLayout>
              <c:xMode val="edge"/>
              <c:yMode val="edge"/>
              <c:x val="0.41238029144593763"/>
              <c:y val="0.921270313495678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425336"/>
        <c:crosses val="autoZero"/>
        <c:crossBetween val="midCat"/>
      </c:valAx>
      <c:valAx>
        <c:axId val="393425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Spring Load (lb)</a:t>
                </a:r>
              </a:p>
            </c:rich>
          </c:tx>
          <c:layout>
            <c:manualLayout>
              <c:xMode val="edge"/>
              <c:yMode val="edge"/>
              <c:x val="1.1111111111111112E-2"/>
              <c:y val="0.332500000000000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364376"/>
        <c:crosses val="autoZero"/>
        <c:crossBetween val="midCat"/>
      </c:valAx>
      <c:valAx>
        <c:axId val="39343160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Spring Stiffness (lb/in)</a:t>
                </a:r>
              </a:p>
            </c:rich>
          </c:tx>
          <c:layout>
            <c:manualLayout>
              <c:xMode val="edge"/>
              <c:yMode val="edge"/>
              <c:x val="0.93276377952755907"/>
              <c:y val="0.2994557451151939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428080"/>
        <c:crosses val="max"/>
        <c:crossBetween val="midCat"/>
      </c:valAx>
      <c:valAx>
        <c:axId val="393428080"/>
        <c:scaling>
          <c:orientation val="minMax"/>
        </c:scaling>
        <c:delete val="1"/>
        <c:axPos val="b"/>
        <c:numFmt formatCode="0.000" sourceLinked="1"/>
        <c:majorTickMark val="out"/>
        <c:minorTickMark val="none"/>
        <c:tickLblPos val="nextTo"/>
        <c:crossAx val="393431608"/>
        <c:crosses val="autoZero"/>
        <c:crossBetween val="midCat"/>
      </c:valAx>
      <c:spPr>
        <a:noFill/>
        <a:ln>
          <a:noFill/>
        </a:ln>
        <a:effectLst/>
      </c:spPr>
    </c:plotArea>
    <c:legend>
      <c:legendPos val="t"/>
      <c:layout>
        <c:manualLayout>
          <c:xMode val="edge"/>
          <c:yMode val="edge"/>
          <c:x val="0.25437622755311917"/>
          <c:y val="8.3333302955197225E-2"/>
          <c:w val="0.37397673994914615"/>
          <c:h val="8.124223122159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1.png"/><Relationship Id="rId7" Type="http://schemas.openxmlformats.org/officeDocument/2006/relationships/image" Target="../media/image5.png"/><Relationship Id="rId2" Type="http://schemas.openxmlformats.org/officeDocument/2006/relationships/hyperlink" Target="http://www.abbottaerospace.com/" TargetMode="Externa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2.gif"/><Relationship Id="rId10" Type="http://schemas.openxmlformats.org/officeDocument/2006/relationships/image" Target="../media/image8.png"/><Relationship Id="rId4" Type="http://schemas.openxmlformats.org/officeDocument/2006/relationships/hyperlink" Target="http://www.abbottaerospace.com/technical-library/donate/" TargetMode="External"/><Relationship Id="rId9"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5" name="Picture 4" descr="PayPal - The safer, easier way to pay online!">
          <a:hlinkClick xmlns:r="http://schemas.openxmlformats.org/officeDocument/2006/relationships" r:id="rId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415599</xdr:colOff>
      <xdr:row>44</xdr:row>
      <xdr:rowOff>19878</xdr:rowOff>
    </xdr:from>
    <xdr:to>
      <xdr:col>9</xdr:col>
      <xdr:colOff>79512</xdr:colOff>
      <xdr:row>60</xdr:row>
      <xdr:rowOff>141893</xdr:rowOff>
    </xdr:to>
    <xdr:graphicFrame macro="">
      <xdr:nvGraphicFramePr>
        <xdr:cNvPr id="33" name="Chart 32">
          <a:extLst>
            <a:ext uri="{FF2B5EF4-FFF2-40B4-BE49-F238E27FC236}">
              <a16:creationId xmlns:a16="http://schemas.microsoft.com/office/drawing/2014/main" id="{00000000-0008-0000-0100-00002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92766</xdr:colOff>
      <xdr:row>14</xdr:row>
      <xdr:rowOff>122548</xdr:rowOff>
    </xdr:from>
    <xdr:to>
      <xdr:col>6</xdr:col>
      <xdr:colOff>33132</xdr:colOff>
      <xdr:row>19</xdr:row>
      <xdr:rowOff>158475</xdr:rowOff>
    </xdr:to>
    <xdr:grpSp>
      <xdr:nvGrpSpPr>
        <xdr:cNvPr id="69" name="Group 68">
          <a:extLst>
            <a:ext uri="{FF2B5EF4-FFF2-40B4-BE49-F238E27FC236}">
              <a16:creationId xmlns:a16="http://schemas.microsoft.com/office/drawing/2014/main" id="{00000000-0008-0000-0100-000045000000}"/>
            </a:ext>
          </a:extLst>
        </xdr:cNvPr>
        <xdr:cNvGrpSpPr/>
      </xdr:nvGrpSpPr>
      <xdr:grpSpPr>
        <a:xfrm>
          <a:off x="92766" y="2454531"/>
          <a:ext cx="3763504" cy="863616"/>
          <a:chOff x="745140" y="2444699"/>
          <a:chExt cx="5652663" cy="1305569"/>
        </a:xfrm>
      </xdr:grpSpPr>
      <xdr:grpSp>
        <xdr:nvGrpSpPr>
          <xdr:cNvPr id="7" name="Group 6">
            <a:extLst>
              <a:ext uri="{FF2B5EF4-FFF2-40B4-BE49-F238E27FC236}">
                <a16:creationId xmlns:a16="http://schemas.microsoft.com/office/drawing/2014/main" id="{00000000-0008-0000-0100-000007000000}"/>
              </a:ext>
            </a:extLst>
          </xdr:cNvPr>
          <xdr:cNvGrpSpPr/>
        </xdr:nvGrpSpPr>
        <xdr:grpSpPr>
          <a:xfrm rot="20656345">
            <a:off x="1339374" y="2690756"/>
            <a:ext cx="1585167" cy="446061"/>
            <a:chOff x="1072792" y="2466975"/>
            <a:chExt cx="3407180" cy="976756"/>
          </a:xfrm>
        </xdr:grpSpPr>
        <xdr:sp macro="" textlink="">
          <xdr:nvSpPr>
            <xdr:cNvPr id="25" name="Rectangle 24">
              <a:extLst>
                <a:ext uri="{FF2B5EF4-FFF2-40B4-BE49-F238E27FC236}">
                  <a16:creationId xmlns:a16="http://schemas.microsoft.com/office/drawing/2014/main" id="{00000000-0008-0000-0100-000019000000}"/>
                </a:ext>
              </a:extLst>
            </xdr:cNvPr>
            <xdr:cNvSpPr/>
          </xdr:nvSpPr>
          <xdr:spPr bwMode="auto">
            <a:xfrm>
              <a:off x="1228725" y="2638425"/>
              <a:ext cx="3076575" cy="647700"/>
            </a:xfrm>
            <a:prstGeom prst="rect">
              <a:avLst/>
            </a:prstGeom>
            <a:pattFill prst="wdUpDiag">
              <a:fgClr>
                <a:schemeClr val="tx1"/>
              </a:fgClr>
              <a:bgClr>
                <a:schemeClr val="bg1"/>
              </a:bgClr>
            </a:patt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cxnSp macro="">
          <xdr:nvCxnSpPr>
            <xdr:cNvPr id="26" name="Straight Connector 25">
              <a:extLst>
                <a:ext uri="{FF2B5EF4-FFF2-40B4-BE49-F238E27FC236}">
                  <a16:creationId xmlns:a16="http://schemas.microsoft.com/office/drawing/2014/main" id="{00000000-0008-0000-0100-00001A000000}"/>
                </a:ext>
              </a:extLst>
            </xdr:cNvPr>
            <xdr:cNvCxnSpPr/>
          </xdr:nvCxnSpPr>
          <xdr:spPr bwMode="auto">
            <a:xfrm rot="943655" flipV="1">
              <a:off x="1072792" y="2480824"/>
              <a:ext cx="3407180" cy="962907"/>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7" name="Straight Connector 26">
              <a:extLst>
                <a:ext uri="{FF2B5EF4-FFF2-40B4-BE49-F238E27FC236}">
                  <a16:creationId xmlns:a16="http://schemas.microsoft.com/office/drawing/2014/main" id="{00000000-0008-0000-0100-00001B000000}"/>
                </a:ext>
              </a:extLst>
            </xdr:cNvPr>
            <xdr:cNvCxnSpPr/>
          </xdr:nvCxnSpPr>
          <xdr:spPr bwMode="auto">
            <a:xfrm>
              <a:off x="2767012" y="2466975"/>
              <a:ext cx="0" cy="97155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grpSp>
      <xdr:cxnSp macro="">
        <xdr:nvCxnSpPr>
          <xdr:cNvPr id="13" name="Straight Connector 12">
            <a:extLst>
              <a:ext uri="{FF2B5EF4-FFF2-40B4-BE49-F238E27FC236}">
                <a16:creationId xmlns:a16="http://schemas.microsoft.com/office/drawing/2014/main" id="{00000000-0008-0000-0100-00000D000000}"/>
              </a:ext>
            </a:extLst>
          </xdr:cNvPr>
          <xdr:cNvCxnSpPr/>
        </xdr:nvCxnSpPr>
        <xdr:spPr bwMode="auto">
          <a:xfrm>
            <a:off x="1425828" y="3124692"/>
            <a:ext cx="0" cy="4817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4" name="Straight Connector 13">
            <a:extLst>
              <a:ext uri="{FF2B5EF4-FFF2-40B4-BE49-F238E27FC236}">
                <a16:creationId xmlns:a16="http://schemas.microsoft.com/office/drawing/2014/main" id="{00000000-0008-0000-0100-00000E000000}"/>
              </a:ext>
            </a:extLst>
          </xdr:cNvPr>
          <xdr:cNvCxnSpPr/>
        </xdr:nvCxnSpPr>
        <xdr:spPr bwMode="auto">
          <a:xfrm>
            <a:off x="3588856" y="2444699"/>
            <a:ext cx="0" cy="113194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0" name="Straight Connector 19">
            <a:extLst>
              <a:ext uri="{FF2B5EF4-FFF2-40B4-BE49-F238E27FC236}">
                <a16:creationId xmlns:a16="http://schemas.microsoft.com/office/drawing/2014/main" id="{00000000-0008-0000-0100-000014000000}"/>
              </a:ext>
            </a:extLst>
          </xdr:cNvPr>
          <xdr:cNvCxnSpPr/>
        </xdr:nvCxnSpPr>
        <xdr:spPr bwMode="auto">
          <a:xfrm flipH="1">
            <a:off x="2774038" y="2584311"/>
            <a:ext cx="90876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21" name="Straight Connector 20">
            <a:extLst>
              <a:ext uri="{FF2B5EF4-FFF2-40B4-BE49-F238E27FC236}">
                <a16:creationId xmlns:a16="http://schemas.microsoft.com/office/drawing/2014/main" id="{00000000-0008-0000-0100-000015000000}"/>
              </a:ext>
            </a:extLst>
          </xdr:cNvPr>
          <xdr:cNvCxnSpPr/>
        </xdr:nvCxnSpPr>
        <xdr:spPr bwMode="auto">
          <a:xfrm flipH="1">
            <a:off x="2853891" y="2864533"/>
            <a:ext cx="833609" cy="1"/>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745140" y="2714798"/>
            <a:ext cx="275248" cy="3495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h</a:t>
            </a:r>
          </a:p>
        </xdr:txBody>
      </xdr:sp>
      <xdr:cxnSp macro="">
        <xdr:nvCxnSpPr>
          <xdr:cNvPr id="4" name="Straight Connector 3">
            <a:extLst>
              <a:ext uri="{FF2B5EF4-FFF2-40B4-BE49-F238E27FC236}">
                <a16:creationId xmlns:a16="http://schemas.microsoft.com/office/drawing/2014/main" id="{00000000-0008-0000-0100-000004000000}"/>
              </a:ext>
            </a:extLst>
          </xdr:cNvPr>
          <xdr:cNvCxnSpPr/>
        </xdr:nvCxnSpPr>
        <xdr:spPr bwMode="auto">
          <a:xfrm>
            <a:off x="899946" y="3254061"/>
            <a:ext cx="534102"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 name="Straight Connector 4">
            <a:extLst>
              <a:ext uri="{FF2B5EF4-FFF2-40B4-BE49-F238E27FC236}">
                <a16:creationId xmlns:a16="http://schemas.microsoft.com/office/drawing/2014/main" id="{00000000-0008-0000-0100-000005000000}"/>
              </a:ext>
            </a:extLst>
          </xdr:cNvPr>
          <xdr:cNvCxnSpPr/>
        </xdr:nvCxnSpPr>
        <xdr:spPr bwMode="auto">
          <a:xfrm>
            <a:off x="922902" y="2571931"/>
            <a:ext cx="1766377"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bwMode="auto">
          <a:xfrm>
            <a:off x="1026209" y="2571928"/>
            <a:ext cx="0" cy="682133"/>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49" name="Rectangle 48">
            <a:extLst>
              <a:ext uri="{FF2B5EF4-FFF2-40B4-BE49-F238E27FC236}">
                <a16:creationId xmlns:a16="http://schemas.microsoft.com/office/drawing/2014/main" id="{00000000-0008-0000-0100-000031000000}"/>
              </a:ext>
            </a:extLst>
          </xdr:cNvPr>
          <xdr:cNvSpPr/>
        </xdr:nvSpPr>
        <xdr:spPr bwMode="auto">
          <a:xfrm rot="943655" flipH="1">
            <a:off x="4331890" y="2771016"/>
            <a:ext cx="1431781" cy="295316"/>
          </a:xfrm>
          <a:prstGeom prst="rect">
            <a:avLst/>
          </a:prstGeom>
          <a:pattFill prst="wdUpDiag">
            <a:fgClr>
              <a:schemeClr val="tx1"/>
            </a:fgClr>
            <a:bgClr>
              <a:schemeClr val="bg1"/>
            </a:bgClr>
          </a:patt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cxnSp macro="">
        <xdr:nvCxnSpPr>
          <xdr:cNvPr id="50" name="Straight Connector 49">
            <a:extLst>
              <a:ext uri="{FF2B5EF4-FFF2-40B4-BE49-F238E27FC236}">
                <a16:creationId xmlns:a16="http://schemas.microsoft.com/office/drawing/2014/main" id="{00000000-0008-0000-0100-000032000000}"/>
              </a:ext>
            </a:extLst>
          </xdr:cNvPr>
          <xdr:cNvCxnSpPr/>
        </xdr:nvCxnSpPr>
        <xdr:spPr bwMode="auto">
          <a:xfrm flipH="1" flipV="1">
            <a:off x="4250479" y="2697083"/>
            <a:ext cx="1583665" cy="439668"/>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51" name="Straight Connector 50">
            <a:extLst>
              <a:ext uri="{FF2B5EF4-FFF2-40B4-BE49-F238E27FC236}">
                <a16:creationId xmlns:a16="http://schemas.microsoft.com/office/drawing/2014/main" id="{00000000-0008-0000-0100-000033000000}"/>
              </a:ext>
            </a:extLst>
          </xdr:cNvPr>
          <xdr:cNvCxnSpPr/>
        </xdr:nvCxnSpPr>
        <xdr:spPr bwMode="auto">
          <a:xfrm rot="943655" flipH="1">
            <a:off x="5048974" y="2692042"/>
            <a:ext cx="0" cy="443658"/>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42" name="Straight Connector 41">
            <a:extLst>
              <a:ext uri="{FF2B5EF4-FFF2-40B4-BE49-F238E27FC236}">
                <a16:creationId xmlns:a16="http://schemas.microsoft.com/office/drawing/2014/main" id="{00000000-0008-0000-0100-00002A000000}"/>
              </a:ext>
            </a:extLst>
          </xdr:cNvPr>
          <xdr:cNvCxnSpPr/>
        </xdr:nvCxnSpPr>
        <xdr:spPr bwMode="auto">
          <a:xfrm flipH="1">
            <a:off x="3586033" y="2444699"/>
            <a:ext cx="0" cy="113194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45" name="Straight Connector 44">
            <a:extLst>
              <a:ext uri="{FF2B5EF4-FFF2-40B4-BE49-F238E27FC236}">
                <a16:creationId xmlns:a16="http://schemas.microsoft.com/office/drawing/2014/main" id="{00000000-0008-0000-0100-00002D000000}"/>
              </a:ext>
            </a:extLst>
          </xdr:cNvPr>
          <xdr:cNvCxnSpPr/>
        </xdr:nvCxnSpPr>
        <xdr:spPr bwMode="auto">
          <a:xfrm>
            <a:off x="3491945" y="2584311"/>
            <a:ext cx="910129"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46" name="Straight Connector 45">
            <a:extLst>
              <a:ext uri="{FF2B5EF4-FFF2-40B4-BE49-F238E27FC236}">
                <a16:creationId xmlns:a16="http://schemas.microsoft.com/office/drawing/2014/main" id="{00000000-0008-0000-0100-00002E000000}"/>
              </a:ext>
            </a:extLst>
          </xdr:cNvPr>
          <xdr:cNvCxnSpPr/>
        </xdr:nvCxnSpPr>
        <xdr:spPr bwMode="auto">
          <a:xfrm>
            <a:off x="3487241" y="2864533"/>
            <a:ext cx="834861" cy="1"/>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53" name="Straight Connector 52">
            <a:extLst>
              <a:ext uri="{FF2B5EF4-FFF2-40B4-BE49-F238E27FC236}">
                <a16:creationId xmlns:a16="http://schemas.microsoft.com/office/drawing/2014/main" id="{00000000-0008-0000-0100-000035000000}"/>
              </a:ext>
            </a:extLst>
          </xdr:cNvPr>
          <xdr:cNvCxnSpPr/>
        </xdr:nvCxnSpPr>
        <xdr:spPr bwMode="auto">
          <a:xfrm>
            <a:off x="5758147" y="3124692"/>
            <a:ext cx="0" cy="4817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5" name="Straight Arrow Connector 54">
            <a:extLst>
              <a:ext uri="{FF2B5EF4-FFF2-40B4-BE49-F238E27FC236}">
                <a16:creationId xmlns:a16="http://schemas.microsoft.com/office/drawing/2014/main" id="{00000000-0008-0000-0100-000037000000}"/>
              </a:ext>
            </a:extLst>
          </xdr:cNvPr>
          <xdr:cNvCxnSpPr/>
        </xdr:nvCxnSpPr>
        <xdr:spPr bwMode="auto">
          <a:xfrm>
            <a:off x="1423238" y="3445565"/>
            <a:ext cx="4337573"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cxnSp macro="">
        <xdr:nvCxnSpPr>
          <xdr:cNvPr id="56" name="Straight Connector 55">
            <a:extLst>
              <a:ext uri="{FF2B5EF4-FFF2-40B4-BE49-F238E27FC236}">
                <a16:creationId xmlns:a16="http://schemas.microsoft.com/office/drawing/2014/main" id="{00000000-0008-0000-0100-000038000000}"/>
              </a:ext>
            </a:extLst>
          </xdr:cNvPr>
          <xdr:cNvCxnSpPr/>
        </xdr:nvCxnSpPr>
        <xdr:spPr bwMode="auto">
          <a:xfrm>
            <a:off x="2809537" y="2745862"/>
            <a:ext cx="0" cy="47919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7" name="Straight Connector 56">
            <a:extLst>
              <a:ext uri="{FF2B5EF4-FFF2-40B4-BE49-F238E27FC236}">
                <a16:creationId xmlns:a16="http://schemas.microsoft.com/office/drawing/2014/main" id="{00000000-0008-0000-0100-000039000000}"/>
              </a:ext>
            </a:extLst>
          </xdr:cNvPr>
          <xdr:cNvCxnSpPr/>
        </xdr:nvCxnSpPr>
        <xdr:spPr bwMode="auto">
          <a:xfrm>
            <a:off x="4365297" y="2745862"/>
            <a:ext cx="0" cy="47919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8" name="Straight Arrow Connector 57">
            <a:extLst>
              <a:ext uri="{FF2B5EF4-FFF2-40B4-BE49-F238E27FC236}">
                <a16:creationId xmlns:a16="http://schemas.microsoft.com/office/drawing/2014/main" id="{00000000-0008-0000-0100-00003A000000}"/>
              </a:ext>
            </a:extLst>
          </xdr:cNvPr>
          <xdr:cNvCxnSpPr/>
        </xdr:nvCxnSpPr>
        <xdr:spPr bwMode="auto">
          <a:xfrm>
            <a:off x="2812203" y="3085245"/>
            <a:ext cx="1550503"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60" name="TextBox 59">
            <a:extLst>
              <a:ext uri="{FF2B5EF4-FFF2-40B4-BE49-F238E27FC236}">
                <a16:creationId xmlns:a16="http://schemas.microsoft.com/office/drawing/2014/main" id="{00000000-0008-0000-0100-00003C000000}"/>
              </a:ext>
            </a:extLst>
          </xdr:cNvPr>
          <xdr:cNvSpPr txBox="1"/>
        </xdr:nvSpPr>
        <xdr:spPr>
          <a:xfrm>
            <a:off x="3206509" y="3062255"/>
            <a:ext cx="856653" cy="2729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I.D. = 2b</a:t>
            </a:r>
          </a:p>
        </xdr:txBody>
      </xdr:sp>
      <xdr:sp macro="" textlink="">
        <xdr:nvSpPr>
          <xdr:cNvPr id="61" name="TextBox 60">
            <a:extLst>
              <a:ext uri="{FF2B5EF4-FFF2-40B4-BE49-F238E27FC236}">
                <a16:creationId xmlns:a16="http://schemas.microsoft.com/office/drawing/2014/main" id="{00000000-0008-0000-0100-00003D000000}"/>
              </a:ext>
            </a:extLst>
          </xdr:cNvPr>
          <xdr:cNvSpPr txBox="1"/>
        </xdr:nvSpPr>
        <xdr:spPr>
          <a:xfrm>
            <a:off x="3115678" y="3400343"/>
            <a:ext cx="481257" cy="349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O.D.</a:t>
            </a:r>
          </a:p>
        </xdr:txBody>
      </xdr:sp>
      <xdr:cxnSp macro="">
        <xdr:nvCxnSpPr>
          <xdr:cNvPr id="62" name="Straight Connector 61">
            <a:extLst>
              <a:ext uri="{FF2B5EF4-FFF2-40B4-BE49-F238E27FC236}">
                <a16:creationId xmlns:a16="http://schemas.microsoft.com/office/drawing/2014/main" id="{00000000-0008-0000-0100-00003E000000}"/>
              </a:ext>
            </a:extLst>
          </xdr:cNvPr>
          <xdr:cNvCxnSpPr/>
        </xdr:nvCxnSpPr>
        <xdr:spPr bwMode="auto">
          <a:xfrm>
            <a:off x="5826616" y="2985396"/>
            <a:ext cx="401984" cy="10416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4" name="Straight Connector 63">
            <a:extLst>
              <a:ext uri="{FF2B5EF4-FFF2-40B4-BE49-F238E27FC236}">
                <a16:creationId xmlns:a16="http://schemas.microsoft.com/office/drawing/2014/main" id="{00000000-0008-0000-0100-000040000000}"/>
              </a:ext>
            </a:extLst>
          </xdr:cNvPr>
          <xdr:cNvCxnSpPr/>
        </xdr:nvCxnSpPr>
        <xdr:spPr bwMode="auto">
          <a:xfrm>
            <a:off x="5729281" y="3278542"/>
            <a:ext cx="399471" cy="10302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6" name="Straight Arrow Connector 65">
            <a:extLst>
              <a:ext uri="{FF2B5EF4-FFF2-40B4-BE49-F238E27FC236}">
                <a16:creationId xmlns:a16="http://schemas.microsoft.com/office/drawing/2014/main" id="{00000000-0008-0000-0100-000042000000}"/>
              </a:ext>
            </a:extLst>
          </xdr:cNvPr>
          <xdr:cNvCxnSpPr/>
        </xdr:nvCxnSpPr>
        <xdr:spPr bwMode="auto">
          <a:xfrm flipV="1">
            <a:off x="6031567" y="3053713"/>
            <a:ext cx="83938" cy="307770"/>
          </a:xfrm>
          <a:prstGeom prst="straightConnector1">
            <a:avLst/>
          </a:prstGeom>
          <a:solidFill>
            <a:srgbClr val="FFFFFF"/>
          </a:solidFill>
          <a:ln w="9525" cap="flat" cmpd="sng" algn="ctr">
            <a:solidFill>
              <a:srgbClr val="000000"/>
            </a:solidFill>
            <a:prstDash val="solid"/>
            <a:round/>
            <a:headEnd type="triangle" w="med" len="med"/>
            <a:tailEnd type="triangle"/>
          </a:ln>
          <a:effectLst/>
        </xdr:spPr>
      </xdr:cxnSp>
      <xdr:sp macro="" textlink="">
        <xdr:nvSpPr>
          <xdr:cNvPr id="68" name="TextBox 67">
            <a:extLst>
              <a:ext uri="{FF2B5EF4-FFF2-40B4-BE49-F238E27FC236}">
                <a16:creationId xmlns:a16="http://schemas.microsoft.com/office/drawing/2014/main" id="{00000000-0008-0000-0100-000044000000}"/>
              </a:ext>
            </a:extLst>
          </xdr:cNvPr>
          <xdr:cNvSpPr txBox="1"/>
        </xdr:nvSpPr>
        <xdr:spPr>
          <a:xfrm>
            <a:off x="6019314" y="3089343"/>
            <a:ext cx="378489" cy="3893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t</a:t>
            </a:r>
          </a:p>
        </xdr:txBody>
      </xdr:sp>
    </xdr:grpSp>
    <xdr:clientData/>
  </xdr:twoCellAnchor>
  <xdr:twoCellAnchor>
    <xdr:from>
      <xdr:col>0</xdr:col>
      <xdr:colOff>40822</xdr:colOff>
      <xdr:row>7</xdr:row>
      <xdr:rowOff>40821</xdr:rowOff>
    </xdr:from>
    <xdr:to>
      <xdr:col>4</xdr:col>
      <xdr:colOff>66675</xdr:colOff>
      <xdr:row>10</xdr:row>
      <xdr:rowOff>145236</xdr:rowOff>
    </xdr:to>
    <xdr:grpSp>
      <xdr:nvGrpSpPr>
        <xdr:cNvPr id="70" name="Group 69">
          <a:extLst>
            <a:ext uri="{FF2B5EF4-FFF2-40B4-BE49-F238E27FC236}">
              <a16:creationId xmlns:a16="http://schemas.microsoft.com/office/drawing/2014/main" id="{00000000-0008-0000-0100-000046000000}"/>
            </a:ext>
          </a:extLst>
        </xdr:cNvPr>
        <xdr:cNvGrpSpPr/>
      </xdr:nvGrpSpPr>
      <xdr:grpSpPr>
        <a:xfrm>
          <a:off x="40822" y="1190390"/>
          <a:ext cx="2627163" cy="597087"/>
          <a:chOff x="40822" y="1267641"/>
          <a:chExt cx="2570933" cy="630195"/>
        </a:xfrm>
      </xdr:grpSpPr>
      <xdr:pic>
        <xdr:nvPicPr>
          <xdr:cNvPr id="71" name="Picture 70">
            <a:hlinkClick xmlns:r="http://schemas.openxmlformats.org/officeDocument/2006/relationships" r:id="rId2"/>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2" name="Picture 71" descr="PayPal - The safer, easier way to pay online!">
            <a:hlinkClick xmlns:r="http://schemas.openxmlformats.org/officeDocument/2006/relationships" r:id="rId4"/>
            <a:extLst>
              <a:ext uri="{FF2B5EF4-FFF2-40B4-BE49-F238E27FC236}">
                <a16:creationId xmlns:a16="http://schemas.microsoft.com/office/drawing/2014/main" id="{00000000-0008-0000-0100-00004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351182</xdr:colOff>
      <xdr:row>19</xdr:row>
      <xdr:rowOff>162532</xdr:rowOff>
    </xdr:from>
    <xdr:to>
      <xdr:col>3</xdr:col>
      <xdr:colOff>473430</xdr:colOff>
      <xdr:row>21</xdr:row>
      <xdr:rowOff>139478</xdr:rowOff>
    </xdr:to>
    <xdr:pic>
      <xdr:nvPicPr>
        <xdr:cNvPr id="36" name="Picture 35">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90052" y="2428654"/>
          <a:ext cx="1367952" cy="321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344555</xdr:colOff>
      <xdr:row>24</xdr:row>
      <xdr:rowOff>170339</xdr:rowOff>
    </xdr:from>
    <xdr:to>
      <xdr:col>4</xdr:col>
      <xdr:colOff>111552</xdr:colOff>
      <xdr:row>26</xdr:row>
      <xdr:rowOff>152730</xdr:rowOff>
    </xdr:to>
    <xdr:pic>
      <xdr:nvPicPr>
        <xdr:cNvPr id="37" name="Picture 36">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83425" y="3635782"/>
          <a:ext cx="1635553" cy="326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417443</xdr:colOff>
      <xdr:row>31</xdr:row>
      <xdr:rowOff>22294</xdr:rowOff>
    </xdr:from>
    <xdr:to>
      <xdr:col>5</xdr:col>
      <xdr:colOff>470452</xdr:colOff>
      <xdr:row>32</xdr:row>
      <xdr:rowOff>142130</xdr:rowOff>
    </xdr:to>
    <xdr:pic>
      <xdr:nvPicPr>
        <xdr:cNvPr id="39" name="Picture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40295" y="5555077"/>
          <a:ext cx="2723322" cy="292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443949</xdr:colOff>
      <xdr:row>40</xdr:row>
      <xdr:rowOff>35035</xdr:rowOff>
    </xdr:from>
    <xdr:to>
      <xdr:col>5</xdr:col>
      <xdr:colOff>112644</xdr:colOff>
      <xdr:row>41</xdr:row>
      <xdr:rowOff>142128</xdr:rowOff>
    </xdr:to>
    <xdr:pic>
      <xdr:nvPicPr>
        <xdr:cNvPr id="40" name="Picture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66801" y="6946044"/>
          <a:ext cx="2339008" cy="2793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323021</xdr:colOff>
      <xdr:row>25</xdr:row>
      <xdr:rowOff>7057</xdr:rowOff>
    </xdr:from>
    <xdr:to>
      <xdr:col>8</xdr:col>
      <xdr:colOff>422414</xdr:colOff>
      <xdr:row>26</xdr:row>
      <xdr:rowOff>155298</xdr:rowOff>
    </xdr:to>
    <xdr:pic>
      <xdr:nvPicPr>
        <xdr:cNvPr id="41" name="Picture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57869" y="4189774"/>
          <a:ext cx="1325219" cy="3138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download/nasa-tm-x-73305-astronautics-structures-manual-volume-i"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J14" sqref="J14"/>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4" customWidth="1"/>
    <col min="18" max="19" width="5.28515625" style="65" customWidth="1"/>
    <col min="20" max="25" width="9.140625" style="67"/>
    <col min="26" max="16384" width="9.140625" style="20"/>
  </cols>
  <sheetData>
    <row r="1" spans="1:25" s="5" customFormat="1" ht="12.75" x14ac:dyDescent="0.2">
      <c r="A1" s="1"/>
      <c r="B1" s="2" t="s">
        <v>1</v>
      </c>
      <c r="C1" s="3" t="s">
        <v>0</v>
      </c>
      <c r="D1" s="1"/>
      <c r="E1" s="1"/>
      <c r="F1" s="2" t="s">
        <v>11</v>
      </c>
      <c r="G1" s="4"/>
      <c r="H1" s="1"/>
      <c r="I1" s="1"/>
      <c r="J1" s="1"/>
      <c r="K1" s="1"/>
      <c r="M1" s="60"/>
      <c r="N1" s="60"/>
      <c r="O1" s="60"/>
      <c r="P1" s="60"/>
      <c r="Q1" s="60"/>
      <c r="R1" s="60"/>
      <c r="S1" s="60"/>
      <c r="T1" s="61"/>
      <c r="U1" s="61"/>
      <c r="V1" s="61"/>
      <c r="W1" s="62"/>
      <c r="X1" s="63"/>
      <c r="Y1" s="61"/>
    </row>
    <row r="2" spans="1:25" s="5" customFormat="1" ht="12.75" x14ac:dyDescent="0.2">
      <c r="A2" s="1"/>
      <c r="B2" s="2" t="s">
        <v>2</v>
      </c>
      <c r="C2" s="3" t="s">
        <v>10</v>
      </c>
      <c r="D2" s="1"/>
      <c r="E2" s="1"/>
      <c r="F2" s="2" t="s">
        <v>5</v>
      </c>
      <c r="G2" s="3"/>
      <c r="H2" s="1"/>
      <c r="I2" s="1"/>
      <c r="J2" s="1"/>
      <c r="K2" s="1"/>
      <c r="M2" s="60"/>
      <c r="N2" s="60"/>
      <c r="O2" s="60"/>
      <c r="P2" s="60"/>
      <c r="Q2" s="60"/>
      <c r="R2" s="60"/>
      <c r="S2" s="60"/>
      <c r="T2" s="61"/>
      <c r="U2" s="61"/>
      <c r="V2" s="61"/>
      <c r="W2" s="62"/>
      <c r="X2" s="63"/>
      <c r="Y2" s="61"/>
    </row>
    <row r="3" spans="1:25" s="5" customFormat="1" ht="12.75" x14ac:dyDescent="0.2">
      <c r="A3" s="1"/>
      <c r="B3" s="2" t="s">
        <v>3</v>
      </c>
      <c r="C3" s="10"/>
      <c r="D3" s="1"/>
      <c r="E3" s="1"/>
      <c r="F3" s="2" t="s">
        <v>4</v>
      </c>
      <c r="G3" s="3"/>
      <c r="H3" s="1"/>
      <c r="I3" s="1"/>
      <c r="J3" s="1"/>
      <c r="K3" s="1"/>
      <c r="M3" s="60"/>
      <c r="N3" s="60"/>
      <c r="O3" s="60"/>
      <c r="P3" s="60"/>
      <c r="Q3" s="60"/>
      <c r="R3" s="60"/>
      <c r="S3" s="60"/>
      <c r="T3" s="61"/>
      <c r="U3" s="61"/>
      <c r="V3" s="61"/>
      <c r="W3" s="62"/>
      <c r="X3" s="63"/>
      <c r="Y3" s="61"/>
    </row>
    <row r="4" spans="1:25" s="5" customFormat="1" ht="12.75" x14ac:dyDescent="0.2">
      <c r="A4" s="1"/>
      <c r="B4" s="2" t="s">
        <v>23</v>
      </c>
      <c r="C4" s="4"/>
      <c r="D4" s="1"/>
      <c r="E4" s="1"/>
      <c r="F4" s="2" t="s">
        <v>24</v>
      </c>
      <c r="G4" s="3" t="s">
        <v>25</v>
      </c>
      <c r="H4" s="1"/>
      <c r="I4" s="1"/>
      <c r="J4" s="1"/>
      <c r="K4" s="1"/>
      <c r="M4" s="60"/>
      <c r="N4" s="60"/>
      <c r="O4" s="60"/>
      <c r="P4" s="60"/>
      <c r="Q4" s="64"/>
      <c r="R4" s="65"/>
      <c r="S4" s="65"/>
      <c r="T4" s="61"/>
      <c r="U4" s="61"/>
      <c r="V4" s="61"/>
      <c r="W4" s="62"/>
      <c r="X4" s="63"/>
      <c r="Y4" s="61"/>
    </row>
    <row r="5" spans="1:25" s="5" customFormat="1" ht="12.75" x14ac:dyDescent="0.2">
      <c r="A5" s="1"/>
      <c r="B5" s="2" t="s">
        <v>26</v>
      </c>
      <c r="C5" s="4"/>
      <c r="D5" s="1"/>
      <c r="E5" s="2"/>
      <c r="F5" s="1"/>
      <c r="G5" s="1"/>
      <c r="H5" s="1"/>
      <c r="I5" s="1"/>
      <c r="J5" s="1"/>
      <c r="K5" s="1"/>
      <c r="M5" s="60"/>
      <c r="N5" s="60"/>
      <c r="O5" s="60"/>
      <c r="P5" s="60"/>
      <c r="Q5" s="64"/>
      <c r="R5" s="65"/>
      <c r="S5" s="65"/>
      <c r="T5" s="61"/>
      <c r="U5" s="61"/>
      <c r="V5" s="61"/>
      <c r="W5" s="62"/>
      <c r="X5" s="63"/>
      <c r="Y5" s="61"/>
    </row>
    <row r="6" spans="1:25" s="5" customFormat="1" ht="12.75" x14ac:dyDescent="0.2">
      <c r="A6" s="1"/>
      <c r="B6" s="1" t="s">
        <v>7</v>
      </c>
      <c r="C6" s="13"/>
      <c r="D6" s="1"/>
      <c r="E6" s="1"/>
      <c r="F6" s="1"/>
      <c r="G6" s="1"/>
      <c r="H6" s="1"/>
      <c r="I6" s="1"/>
      <c r="J6" s="1"/>
      <c r="K6" s="1"/>
      <c r="M6" s="60"/>
      <c r="N6" s="60"/>
      <c r="O6" s="60"/>
      <c r="P6" s="60"/>
      <c r="Q6" s="64"/>
      <c r="R6" s="65"/>
      <c r="S6" s="65"/>
      <c r="T6" s="61"/>
      <c r="U6" s="61"/>
      <c r="V6" s="61"/>
      <c r="W6" s="62"/>
      <c r="X6" s="63"/>
      <c r="Y6" s="61"/>
    </row>
    <row r="7" spans="1:25" s="5" customFormat="1" ht="12.75" x14ac:dyDescent="0.2">
      <c r="A7" s="1"/>
      <c r="B7" s="1"/>
      <c r="C7" s="1"/>
      <c r="D7" s="1"/>
      <c r="E7" s="1"/>
      <c r="F7" s="1"/>
      <c r="G7" s="1"/>
      <c r="H7" s="1"/>
      <c r="I7" s="1"/>
      <c r="J7" s="1"/>
      <c r="K7" s="1"/>
      <c r="M7" s="60"/>
      <c r="N7" s="60"/>
      <c r="O7" s="60"/>
      <c r="P7" s="60"/>
      <c r="Q7" s="64"/>
      <c r="R7" s="65"/>
      <c r="S7" s="65"/>
      <c r="T7" s="61"/>
      <c r="U7" s="61"/>
      <c r="V7" s="61"/>
      <c r="W7" s="62"/>
      <c r="X7" s="63"/>
      <c r="Y7" s="61"/>
    </row>
    <row r="8" spans="1:25" s="5" customFormat="1" ht="12.75" x14ac:dyDescent="0.2">
      <c r="A8" s="14"/>
      <c r="E8" s="7"/>
      <c r="F8" s="8"/>
      <c r="H8" s="15"/>
      <c r="I8" s="7"/>
      <c r="J8" s="16"/>
      <c r="K8" s="17"/>
      <c r="L8" s="18"/>
      <c r="M8" s="60"/>
      <c r="N8" s="60"/>
      <c r="O8" s="60"/>
      <c r="P8" s="60"/>
      <c r="Q8" s="64"/>
      <c r="R8" s="65"/>
      <c r="S8" s="65"/>
      <c r="T8" s="61"/>
      <c r="U8" s="61"/>
      <c r="V8" s="61"/>
      <c r="W8" s="61"/>
      <c r="X8" s="61"/>
      <c r="Y8" s="61"/>
    </row>
    <row r="9" spans="1:25" s="5" customFormat="1" ht="12.75" x14ac:dyDescent="0.2">
      <c r="E9" s="7"/>
      <c r="F9" s="15"/>
      <c r="H9" s="15"/>
      <c r="I9" s="7"/>
      <c r="J9" s="17"/>
      <c r="K9" s="17"/>
      <c r="L9" s="18"/>
      <c r="M9" s="60"/>
      <c r="N9" s="60"/>
      <c r="O9" s="60"/>
      <c r="P9" s="60"/>
      <c r="Q9" s="64"/>
      <c r="R9" s="65"/>
      <c r="S9" s="65"/>
      <c r="T9" s="61"/>
      <c r="U9" s="61"/>
      <c r="V9" s="61"/>
      <c r="W9" s="61"/>
      <c r="X9" s="61"/>
      <c r="Y9" s="61"/>
    </row>
    <row r="10" spans="1:25" s="5" customFormat="1" ht="12.75" x14ac:dyDescent="0.2">
      <c r="E10" s="7"/>
      <c r="F10" s="15"/>
      <c r="H10" s="15"/>
      <c r="I10" s="7"/>
      <c r="J10" s="8"/>
      <c r="K10" s="15"/>
      <c r="L10" s="18"/>
      <c r="M10" s="60"/>
      <c r="N10" s="60"/>
      <c r="O10" s="60"/>
      <c r="P10" s="60"/>
      <c r="Q10" s="64"/>
      <c r="R10" s="65"/>
      <c r="S10" s="65"/>
      <c r="T10" s="61"/>
      <c r="U10" s="61"/>
      <c r="V10" s="61"/>
      <c r="W10" s="61"/>
      <c r="X10" s="61"/>
      <c r="Y10" s="61"/>
    </row>
    <row r="11" spans="1:25" s="5" customFormat="1" ht="12.75" x14ac:dyDescent="0.2">
      <c r="E11" s="7"/>
      <c r="F11" s="15"/>
      <c r="I11" s="19"/>
      <c r="J11" s="8"/>
      <c r="M11" s="60"/>
      <c r="N11" s="60"/>
      <c r="O11" s="60"/>
      <c r="P11" s="60"/>
      <c r="Q11" s="60"/>
      <c r="R11" s="60"/>
      <c r="S11" s="60"/>
      <c r="T11" s="61"/>
      <c r="U11" s="61"/>
      <c r="V11" s="61"/>
      <c r="W11" s="61"/>
      <c r="X11" s="61"/>
      <c r="Y11" s="61"/>
    </row>
    <row r="12" spans="1:25" x14ac:dyDescent="0.25">
      <c r="C12" s="21" t="str">
        <f>G4</f>
        <v>IMPORTANT INFORMATION</v>
      </c>
      <c r="M12" s="60"/>
      <c r="N12" s="60"/>
      <c r="O12" s="60"/>
      <c r="P12" s="60"/>
      <c r="Q12" s="66"/>
      <c r="R12" s="66"/>
      <c r="S12" s="66"/>
    </row>
    <row r="13" spans="1:25" s="5" customFormat="1" ht="12.75" x14ac:dyDescent="0.2">
      <c r="M13" s="60"/>
      <c r="N13" s="60"/>
      <c r="O13" s="60"/>
      <c r="P13" s="60"/>
      <c r="Q13" s="60"/>
      <c r="R13" s="60"/>
      <c r="S13" s="60"/>
      <c r="T13" s="61"/>
      <c r="U13" s="61"/>
      <c r="V13" s="61"/>
      <c r="W13" s="61"/>
      <c r="X13" s="61"/>
      <c r="Y13" s="61"/>
    </row>
    <row r="14" spans="1:25" s="5" customFormat="1" ht="12.75" x14ac:dyDescent="0.2">
      <c r="B14" s="22" t="s">
        <v>30</v>
      </c>
      <c r="M14" s="60"/>
      <c r="N14" s="60"/>
      <c r="O14" s="60"/>
      <c r="P14" s="60"/>
      <c r="Q14" s="60"/>
      <c r="R14" s="60"/>
      <c r="S14" s="60"/>
      <c r="T14" s="61"/>
      <c r="U14" s="61"/>
      <c r="V14" s="61"/>
      <c r="W14" s="61"/>
      <c r="X14" s="61"/>
      <c r="Y14" s="61"/>
    </row>
    <row r="15" spans="1:25" s="5" customFormat="1" ht="12.75" x14ac:dyDescent="0.2">
      <c r="A15" s="23"/>
      <c r="K15" s="23"/>
      <c r="M15" s="64"/>
      <c r="N15" s="64"/>
      <c r="O15" s="64"/>
      <c r="P15" s="64"/>
      <c r="Q15" s="64"/>
      <c r="R15" s="65"/>
      <c r="S15" s="65"/>
      <c r="T15" s="61"/>
      <c r="U15" s="61"/>
      <c r="V15" s="61"/>
      <c r="W15" s="61"/>
      <c r="X15" s="61"/>
      <c r="Y15" s="61"/>
    </row>
    <row r="16" spans="1:25" s="5" customFormat="1" ht="12.75" customHeight="1" x14ac:dyDescent="0.2">
      <c r="B16" s="115" t="s">
        <v>51</v>
      </c>
      <c r="C16" s="115"/>
      <c r="D16" s="115"/>
      <c r="E16" s="115"/>
      <c r="F16" s="115"/>
      <c r="G16" s="115"/>
      <c r="H16" s="115"/>
      <c r="I16" s="115"/>
      <c r="J16" s="115"/>
      <c r="M16" s="64"/>
      <c r="N16" s="64"/>
      <c r="O16" s="64"/>
      <c r="P16" s="64"/>
      <c r="Q16" s="64"/>
      <c r="R16" s="65"/>
      <c r="S16" s="65"/>
      <c r="T16" s="61"/>
      <c r="U16" s="61"/>
      <c r="V16" s="61"/>
      <c r="W16" s="61"/>
      <c r="X16" s="61"/>
      <c r="Y16" s="61"/>
    </row>
    <row r="17" spans="1:25" s="5" customFormat="1" ht="12.75" x14ac:dyDescent="0.2">
      <c r="B17" s="115"/>
      <c r="C17" s="115"/>
      <c r="D17" s="115"/>
      <c r="E17" s="115"/>
      <c r="F17" s="115"/>
      <c r="G17" s="115"/>
      <c r="H17" s="115"/>
      <c r="I17" s="115"/>
      <c r="J17" s="115"/>
      <c r="M17" s="64"/>
      <c r="N17" s="64"/>
      <c r="O17" s="64"/>
      <c r="P17" s="64"/>
      <c r="Q17" s="64"/>
      <c r="R17" s="65"/>
      <c r="S17" s="65"/>
      <c r="T17" s="61"/>
      <c r="U17" s="61"/>
      <c r="V17" s="61"/>
      <c r="W17" s="61"/>
      <c r="X17" s="61"/>
      <c r="Y17" s="61"/>
    </row>
    <row r="18" spans="1:25" s="5" customFormat="1" ht="12.75" x14ac:dyDescent="0.2">
      <c r="B18" s="115"/>
      <c r="C18" s="115"/>
      <c r="D18" s="115"/>
      <c r="E18" s="115"/>
      <c r="F18" s="115"/>
      <c r="G18" s="115"/>
      <c r="H18" s="115"/>
      <c r="I18" s="115"/>
      <c r="J18" s="115"/>
      <c r="M18" s="64"/>
      <c r="N18" s="64"/>
      <c r="O18" s="64"/>
      <c r="P18" s="64"/>
      <c r="Q18" s="64"/>
      <c r="R18" s="65"/>
      <c r="S18" s="65"/>
      <c r="T18" s="61"/>
      <c r="U18" s="61"/>
      <c r="V18" s="61"/>
      <c r="W18" s="61"/>
      <c r="X18" s="61"/>
      <c r="Y18" s="61"/>
    </row>
    <row r="19" spans="1:25" s="5" customFormat="1" ht="12.75" x14ac:dyDescent="0.2">
      <c r="B19" s="115"/>
      <c r="C19" s="115"/>
      <c r="D19" s="115"/>
      <c r="E19" s="115"/>
      <c r="F19" s="115"/>
      <c r="G19" s="115"/>
      <c r="H19" s="115"/>
      <c r="I19" s="115"/>
      <c r="J19" s="115"/>
      <c r="M19" s="64"/>
      <c r="N19" s="64"/>
      <c r="O19" s="64"/>
      <c r="P19" s="64"/>
      <c r="Q19" s="64"/>
      <c r="R19" s="65"/>
      <c r="S19" s="65"/>
      <c r="T19" s="61"/>
      <c r="U19" s="61"/>
      <c r="V19" s="61"/>
      <c r="W19" s="61"/>
      <c r="X19" s="61"/>
      <c r="Y19" s="61"/>
    </row>
    <row r="20" spans="1:25" s="5" customFormat="1" ht="12.75" customHeight="1" x14ac:dyDescent="0.2">
      <c r="A20" s="23"/>
      <c r="B20" s="24" t="s">
        <v>36</v>
      </c>
      <c r="C20" s="23"/>
      <c r="D20" s="23"/>
      <c r="E20" s="23"/>
      <c r="F20" s="23"/>
      <c r="G20" s="23"/>
      <c r="H20" s="23"/>
      <c r="I20" s="23"/>
      <c r="J20" s="23"/>
      <c r="K20" s="23"/>
      <c r="M20" s="64"/>
      <c r="N20" s="64"/>
      <c r="O20" s="64"/>
      <c r="P20" s="64"/>
      <c r="Q20" s="64"/>
      <c r="R20" s="65"/>
      <c r="S20" s="65"/>
      <c r="T20" s="61"/>
      <c r="U20" s="61"/>
      <c r="V20" s="61"/>
      <c r="W20" s="61"/>
      <c r="X20" s="61"/>
      <c r="Y20" s="61"/>
    </row>
    <row r="21" spans="1:25" s="5" customFormat="1" ht="12.75" x14ac:dyDescent="0.2">
      <c r="A21" s="23"/>
      <c r="B21" s="24"/>
      <c r="C21" s="23"/>
      <c r="D21" s="23"/>
      <c r="E21" s="23"/>
      <c r="F21" s="23"/>
      <c r="G21" s="23"/>
      <c r="H21" s="23"/>
      <c r="I21" s="23"/>
      <c r="J21" s="23"/>
      <c r="K21" s="23"/>
      <c r="M21" s="64"/>
      <c r="N21" s="64"/>
      <c r="O21" s="64"/>
      <c r="P21" s="64"/>
      <c r="Q21" s="64"/>
      <c r="R21" s="65"/>
      <c r="S21" s="65"/>
      <c r="T21" s="61"/>
      <c r="U21" s="61"/>
      <c r="V21" s="61"/>
      <c r="W21" s="61"/>
      <c r="X21" s="61"/>
      <c r="Y21" s="61"/>
    </row>
    <row r="22" spans="1:25" s="5" customFormat="1" ht="12.75" x14ac:dyDescent="0.2">
      <c r="A22" s="23"/>
      <c r="B22" s="115" t="s">
        <v>52</v>
      </c>
      <c r="C22" s="115"/>
      <c r="D22" s="115"/>
      <c r="E22" s="115"/>
      <c r="F22" s="115"/>
      <c r="G22" s="115"/>
      <c r="H22" s="115"/>
      <c r="I22" s="115"/>
      <c r="J22" s="115"/>
      <c r="K22" s="23"/>
      <c r="M22" s="64"/>
      <c r="N22" s="64"/>
      <c r="O22" s="64"/>
      <c r="P22" s="64"/>
      <c r="Q22" s="64"/>
      <c r="R22" s="65"/>
      <c r="S22" s="65"/>
      <c r="T22" s="61"/>
      <c r="U22" s="61"/>
      <c r="V22" s="61"/>
      <c r="W22" s="61"/>
      <c r="X22" s="61"/>
      <c r="Y22" s="61"/>
    </row>
    <row r="23" spans="1:25" s="5" customFormat="1" ht="12.75" x14ac:dyDescent="0.2">
      <c r="A23" s="23"/>
      <c r="B23" s="115"/>
      <c r="C23" s="115"/>
      <c r="D23" s="115"/>
      <c r="E23" s="115"/>
      <c r="F23" s="115"/>
      <c r="G23" s="115"/>
      <c r="H23" s="115"/>
      <c r="I23" s="115"/>
      <c r="J23" s="115"/>
      <c r="K23" s="23"/>
      <c r="M23" s="64"/>
      <c r="N23" s="64"/>
      <c r="O23" s="64"/>
      <c r="P23" s="64"/>
      <c r="Q23" s="64"/>
      <c r="R23" s="65"/>
      <c r="S23" s="68"/>
      <c r="T23" s="61"/>
      <c r="U23" s="61"/>
      <c r="V23" s="61"/>
      <c r="W23" s="61"/>
      <c r="X23" s="61"/>
      <c r="Y23" s="61"/>
    </row>
    <row r="24" spans="1:25" s="5" customFormat="1" ht="12.75" x14ac:dyDescent="0.2">
      <c r="A24" s="23"/>
      <c r="B24" s="115"/>
      <c r="C24" s="115"/>
      <c r="D24" s="115"/>
      <c r="E24" s="115"/>
      <c r="F24" s="115"/>
      <c r="G24" s="115"/>
      <c r="H24" s="115"/>
      <c r="I24" s="115"/>
      <c r="J24" s="115"/>
      <c r="K24" s="23"/>
      <c r="M24" s="64"/>
      <c r="N24" s="64"/>
      <c r="O24" s="64"/>
      <c r="P24" s="64"/>
      <c r="Q24" s="64"/>
      <c r="R24" s="65"/>
      <c r="S24" s="68"/>
      <c r="T24" s="61"/>
      <c r="U24" s="61"/>
      <c r="V24" s="61"/>
      <c r="W24" s="61"/>
      <c r="X24" s="61"/>
      <c r="Y24" s="61"/>
    </row>
    <row r="25" spans="1:25" s="5" customFormat="1" ht="12.75" customHeight="1" x14ac:dyDescent="0.2">
      <c r="A25" s="23"/>
      <c r="B25" s="96"/>
      <c r="C25" s="96"/>
      <c r="D25" s="96"/>
      <c r="E25" s="96"/>
      <c r="F25" s="109" t="s">
        <v>76</v>
      </c>
      <c r="G25" s="96"/>
      <c r="H25" s="96"/>
      <c r="I25" s="96"/>
      <c r="J25" s="96"/>
      <c r="K25" s="23"/>
      <c r="M25" s="64"/>
      <c r="N25" s="64"/>
      <c r="O25" s="64"/>
      <c r="P25" s="64"/>
      <c r="Q25" s="64"/>
      <c r="R25" s="65"/>
      <c r="S25" s="65"/>
      <c r="T25" s="61"/>
      <c r="U25" s="61"/>
      <c r="V25" s="61"/>
      <c r="W25" s="61"/>
      <c r="X25" s="61"/>
      <c r="Y25" s="61"/>
    </row>
    <row r="26" spans="1:25" s="5" customFormat="1" ht="12.75" x14ac:dyDescent="0.2">
      <c r="A26" s="23"/>
      <c r="B26" s="115" t="s">
        <v>53</v>
      </c>
      <c r="C26" s="115"/>
      <c r="D26" s="115"/>
      <c r="E26" s="115"/>
      <c r="F26" s="115"/>
      <c r="G26" s="115"/>
      <c r="H26" s="115"/>
      <c r="I26" s="115"/>
      <c r="J26" s="115"/>
      <c r="K26" s="23"/>
      <c r="M26" s="64"/>
      <c r="N26" s="64"/>
      <c r="O26" s="64"/>
      <c r="P26" s="64"/>
      <c r="Q26" s="64"/>
      <c r="R26" s="65"/>
      <c r="S26" s="65"/>
      <c r="T26" s="61"/>
      <c r="U26" s="61"/>
      <c r="V26" s="61"/>
      <c r="W26" s="61"/>
      <c r="X26" s="61"/>
      <c r="Y26" s="61"/>
    </row>
    <row r="27" spans="1:25" s="5" customFormat="1" ht="12.75" x14ac:dyDescent="0.2">
      <c r="A27" s="23"/>
      <c r="B27" s="115"/>
      <c r="C27" s="115"/>
      <c r="D27" s="115"/>
      <c r="E27" s="115"/>
      <c r="F27" s="115"/>
      <c r="G27" s="115"/>
      <c r="H27" s="115"/>
      <c r="I27" s="115"/>
      <c r="J27" s="115"/>
      <c r="K27" s="23"/>
      <c r="M27" s="64"/>
      <c r="N27" s="64"/>
      <c r="O27" s="64"/>
      <c r="P27" s="64"/>
      <c r="Q27" s="64"/>
      <c r="R27" s="65"/>
      <c r="S27" s="65"/>
      <c r="T27" s="61"/>
      <c r="U27" s="61"/>
      <c r="V27" s="61"/>
      <c r="W27" s="61"/>
      <c r="X27" s="61"/>
      <c r="Y27" s="61"/>
    </row>
    <row r="28" spans="1:25" s="5" customFormat="1" ht="12.75" x14ac:dyDescent="0.2">
      <c r="A28" s="23"/>
      <c r="B28" s="96"/>
      <c r="C28" s="96"/>
      <c r="D28" s="96"/>
      <c r="E28" s="96"/>
      <c r="F28" s="96"/>
      <c r="G28" s="96"/>
      <c r="H28" s="96"/>
      <c r="I28" s="96"/>
      <c r="J28" s="96"/>
      <c r="K28" s="23"/>
      <c r="M28" s="64"/>
      <c r="N28" s="64"/>
      <c r="O28" s="64"/>
      <c r="P28" s="64"/>
      <c r="Q28" s="64"/>
      <c r="R28" s="65"/>
      <c r="S28" s="65"/>
      <c r="T28" s="61"/>
      <c r="U28" s="61"/>
      <c r="V28" s="61"/>
      <c r="W28" s="61"/>
      <c r="X28" s="61"/>
      <c r="Y28" s="61"/>
    </row>
    <row r="29" spans="1:25" s="5" customFormat="1" ht="12.75" x14ac:dyDescent="0.2">
      <c r="A29" s="23"/>
      <c r="B29" s="115" t="s">
        <v>54</v>
      </c>
      <c r="C29" s="115"/>
      <c r="D29" s="115"/>
      <c r="E29" s="115"/>
      <c r="F29" s="115"/>
      <c r="G29" s="115"/>
      <c r="H29" s="115"/>
      <c r="I29" s="115"/>
      <c r="J29" s="115"/>
      <c r="K29" s="23"/>
      <c r="M29" s="64"/>
      <c r="N29" s="64"/>
      <c r="O29" s="64"/>
      <c r="P29" s="64"/>
      <c r="Q29" s="64"/>
      <c r="R29" s="65"/>
      <c r="S29" s="65"/>
      <c r="T29" s="61"/>
      <c r="U29" s="61"/>
      <c r="V29" s="61"/>
      <c r="W29" s="61"/>
      <c r="X29" s="61"/>
      <c r="Y29" s="61"/>
    </row>
    <row r="30" spans="1:25" s="5" customFormat="1" ht="12.75" x14ac:dyDescent="0.2">
      <c r="A30" s="23"/>
      <c r="B30" s="115"/>
      <c r="C30" s="115"/>
      <c r="D30" s="115"/>
      <c r="E30" s="115"/>
      <c r="F30" s="115"/>
      <c r="G30" s="115"/>
      <c r="H30" s="115"/>
      <c r="I30" s="115"/>
      <c r="J30" s="115"/>
      <c r="K30" s="23"/>
      <c r="M30" s="64"/>
      <c r="N30" s="64"/>
      <c r="O30" s="64"/>
      <c r="P30" s="64"/>
      <c r="Q30" s="64"/>
      <c r="R30" s="65"/>
      <c r="S30" s="65"/>
      <c r="T30" s="61"/>
      <c r="U30" s="61"/>
      <c r="V30" s="61"/>
      <c r="W30" s="61"/>
      <c r="X30" s="61"/>
      <c r="Y30" s="61"/>
    </row>
    <row r="31" spans="1:25" s="5" customFormat="1" ht="12.75" customHeight="1" x14ac:dyDescent="0.2">
      <c r="A31" s="23"/>
      <c r="B31" s="115"/>
      <c r="C31" s="115"/>
      <c r="D31" s="115"/>
      <c r="E31" s="115"/>
      <c r="F31" s="115"/>
      <c r="G31" s="115"/>
      <c r="H31" s="115"/>
      <c r="I31" s="115"/>
      <c r="J31" s="115"/>
      <c r="K31" s="23"/>
      <c r="M31" s="64"/>
      <c r="N31" s="64"/>
      <c r="O31" s="64"/>
      <c r="P31" s="64"/>
      <c r="Q31" s="64"/>
      <c r="R31" s="65"/>
      <c r="S31" s="65"/>
      <c r="T31" s="61"/>
      <c r="U31" s="61"/>
      <c r="V31" s="61"/>
      <c r="W31" s="61"/>
      <c r="X31" s="61"/>
      <c r="Y31" s="61"/>
    </row>
    <row r="32" spans="1:25" s="5" customFormat="1" ht="12.75" x14ac:dyDescent="0.2">
      <c r="A32" s="23"/>
      <c r="B32" s="115"/>
      <c r="C32" s="115"/>
      <c r="D32" s="115"/>
      <c r="E32" s="115"/>
      <c r="F32" s="115"/>
      <c r="G32" s="115"/>
      <c r="H32" s="115"/>
      <c r="I32" s="115"/>
      <c r="J32" s="115"/>
      <c r="K32" s="23"/>
      <c r="M32" s="64"/>
      <c r="N32" s="64"/>
      <c r="O32" s="64"/>
      <c r="P32" s="64"/>
      <c r="Q32" s="64"/>
      <c r="R32" s="65"/>
      <c r="S32" s="65"/>
      <c r="T32" s="61"/>
      <c r="U32" s="61"/>
      <c r="V32" s="61"/>
      <c r="W32" s="61"/>
      <c r="X32" s="61"/>
      <c r="Y32" s="61"/>
    </row>
    <row r="33" spans="1:25" s="5" customFormat="1" ht="12.75" customHeight="1" x14ac:dyDescent="0.2">
      <c r="A33" s="23"/>
      <c r="B33" s="115"/>
      <c r="C33" s="115"/>
      <c r="D33" s="115"/>
      <c r="E33" s="115"/>
      <c r="F33" s="115"/>
      <c r="G33" s="115"/>
      <c r="H33" s="115"/>
      <c r="I33" s="115"/>
      <c r="J33" s="115"/>
      <c r="K33" s="23"/>
      <c r="M33" s="64"/>
      <c r="N33" s="64"/>
      <c r="O33" s="64"/>
      <c r="P33" s="64"/>
      <c r="Q33" s="64"/>
      <c r="R33" s="65"/>
      <c r="S33" s="65"/>
      <c r="T33" s="61"/>
      <c r="U33" s="61"/>
      <c r="V33" s="61"/>
      <c r="W33" s="61"/>
      <c r="X33" s="61"/>
      <c r="Y33" s="61"/>
    </row>
    <row r="34" spans="1:25" s="5" customFormat="1" ht="12.75" x14ac:dyDescent="0.2">
      <c r="A34" s="23"/>
      <c r="B34" s="96"/>
      <c r="C34" s="96"/>
      <c r="D34" s="117" t="s">
        <v>31</v>
      </c>
      <c r="E34" s="117"/>
      <c r="F34" s="117"/>
      <c r="G34" s="117"/>
      <c r="H34" s="117"/>
      <c r="I34" s="96"/>
      <c r="J34" s="96"/>
      <c r="K34" s="23"/>
      <c r="M34" s="64"/>
      <c r="N34" s="64"/>
      <c r="O34" s="64"/>
      <c r="P34" s="64"/>
      <c r="Q34" s="64"/>
      <c r="R34" s="65"/>
      <c r="S34" s="68"/>
      <c r="T34" s="61"/>
      <c r="U34" s="61"/>
      <c r="V34" s="61"/>
      <c r="W34" s="61"/>
      <c r="X34" s="61"/>
      <c r="Y34" s="61"/>
    </row>
    <row r="35" spans="1:25" s="5" customFormat="1" ht="12.75" x14ac:dyDescent="0.2">
      <c r="A35" s="23"/>
      <c r="B35" s="23"/>
      <c r="C35" s="23"/>
      <c r="I35" s="23"/>
      <c r="J35" s="23"/>
      <c r="K35" s="23"/>
      <c r="M35" s="64"/>
      <c r="N35" s="64"/>
      <c r="O35" s="64"/>
      <c r="P35" s="64"/>
      <c r="Q35" s="64"/>
      <c r="R35" s="65"/>
      <c r="S35" s="68"/>
      <c r="T35" s="61"/>
      <c r="U35" s="61"/>
      <c r="V35" s="61"/>
      <c r="W35" s="61"/>
      <c r="X35" s="61"/>
      <c r="Y35" s="61"/>
    </row>
    <row r="36" spans="1:25" s="5" customFormat="1" ht="12.75" customHeight="1" x14ac:dyDescent="0.2">
      <c r="A36" s="23"/>
      <c r="B36" s="24" t="s">
        <v>32</v>
      </c>
      <c r="C36" s="23"/>
      <c r="D36" s="23"/>
      <c r="E36" s="23"/>
      <c r="F36" s="95"/>
      <c r="G36" s="23"/>
      <c r="H36" s="23"/>
      <c r="I36" s="23"/>
      <c r="J36" s="23"/>
      <c r="K36" s="23"/>
      <c r="M36" s="64"/>
      <c r="N36" s="64"/>
      <c r="O36" s="64"/>
      <c r="P36" s="64"/>
      <c r="Q36" s="64"/>
      <c r="R36" s="65"/>
      <c r="S36" s="65"/>
      <c r="T36" s="61"/>
      <c r="U36" s="61"/>
      <c r="V36" s="61"/>
      <c r="W36" s="61"/>
      <c r="X36" s="61"/>
      <c r="Y36" s="61"/>
    </row>
    <row r="37" spans="1:25" s="5" customFormat="1" ht="12.75" x14ac:dyDescent="0.2">
      <c r="A37" s="23"/>
      <c r="B37" s="24"/>
      <c r="C37" s="23"/>
      <c r="D37" s="23"/>
      <c r="E37" s="23"/>
      <c r="F37" s="95"/>
      <c r="G37" s="23"/>
      <c r="H37" s="23"/>
      <c r="I37" s="23"/>
      <c r="J37" s="23"/>
      <c r="K37" s="23"/>
      <c r="M37" s="64"/>
      <c r="N37" s="64"/>
      <c r="O37" s="64"/>
      <c r="P37" s="64"/>
      <c r="Q37" s="64"/>
      <c r="R37" s="65"/>
      <c r="S37" s="65"/>
      <c r="T37" s="61"/>
      <c r="U37" s="61"/>
      <c r="V37" s="61"/>
      <c r="W37" s="61"/>
      <c r="X37" s="61"/>
      <c r="Y37" s="61"/>
    </row>
    <row r="38" spans="1:25" s="5" customFormat="1" ht="12.75" x14ac:dyDescent="0.2">
      <c r="A38" s="23"/>
      <c r="B38" s="115" t="s">
        <v>55</v>
      </c>
      <c r="C38" s="115"/>
      <c r="D38" s="115"/>
      <c r="E38" s="115"/>
      <c r="F38" s="115"/>
      <c r="G38" s="115"/>
      <c r="H38" s="115"/>
      <c r="I38" s="115"/>
      <c r="J38" s="115"/>
      <c r="K38" s="23"/>
      <c r="M38" s="64"/>
      <c r="N38" s="64"/>
      <c r="O38" s="64"/>
      <c r="P38" s="64"/>
      <c r="Q38" s="64"/>
      <c r="R38" s="65"/>
      <c r="S38" s="65"/>
      <c r="T38" s="61"/>
      <c r="U38" s="61"/>
      <c r="V38" s="61"/>
      <c r="W38" s="61"/>
      <c r="X38" s="61"/>
      <c r="Y38" s="61"/>
    </row>
    <row r="39" spans="1:25" s="5" customFormat="1" ht="12.75" x14ac:dyDescent="0.2">
      <c r="A39" s="23"/>
      <c r="B39" s="115"/>
      <c r="C39" s="115"/>
      <c r="D39" s="115"/>
      <c r="E39" s="115"/>
      <c r="F39" s="115"/>
      <c r="G39" s="115"/>
      <c r="H39" s="115"/>
      <c r="I39" s="115"/>
      <c r="J39" s="115"/>
      <c r="K39" s="23"/>
      <c r="M39" s="64"/>
      <c r="N39" s="64"/>
      <c r="O39" s="64"/>
      <c r="P39" s="64"/>
      <c r="Q39" s="64"/>
      <c r="R39" s="65"/>
      <c r="S39" s="65"/>
      <c r="T39" s="61"/>
      <c r="U39" s="61"/>
      <c r="V39" s="61"/>
      <c r="W39" s="61"/>
      <c r="X39" s="61"/>
      <c r="Y39" s="61"/>
    </row>
    <row r="40" spans="1:25" s="5" customFormat="1" ht="12.75" x14ac:dyDescent="0.2">
      <c r="A40" s="23"/>
      <c r="B40" s="96"/>
      <c r="C40" s="96"/>
      <c r="D40" s="96"/>
      <c r="E40" s="96"/>
      <c r="F40" s="96"/>
      <c r="G40" s="96"/>
      <c r="H40" s="96"/>
      <c r="I40" s="96"/>
      <c r="J40" s="96"/>
      <c r="K40" s="23"/>
      <c r="M40" s="64"/>
      <c r="N40" s="64"/>
      <c r="O40" s="64"/>
      <c r="P40" s="64"/>
      <c r="Q40" s="64"/>
      <c r="R40" s="65"/>
      <c r="S40" s="65"/>
      <c r="T40" s="61"/>
      <c r="U40" s="61"/>
      <c r="V40" s="61"/>
      <c r="W40" s="61"/>
      <c r="X40" s="61"/>
      <c r="Y40" s="61"/>
    </row>
    <row r="41" spans="1:25" s="5" customFormat="1" ht="12.75" x14ac:dyDescent="0.2">
      <c r="A41" s="23"/>
      <c r="B41" s="115" t="s">
        <v>56</v>
      </c>
      <c r="C41" s="115"/>
      <c r="D41" s="115"/>
      <c r="E41" s="115"/>
      <c r="F41" s="115"/>
      <c r="G41" s="115"/>
      <c r="H41" s="115"/>
      <c r="I41" s="115"/>
      <c r="J41" s="115"/>
      <c r="K41" s="23"/>
      <c r="M41" s="64"/>
      <c r="N41" s="64"/>
      <c r="O41" s="64"/>
      <c r="P41" s="64"/>
      <c r="Q41" s="64"/>
      <c r="R41" s="65"/>
      <c r="S41" s="65"/>
      <c r="T41" s="61"/>
      <c r="U41" s="61"/>
      <c r="V41" s="61"/>
      <c r="W41" s="61"/>
      <c r="X41" s="61"/>
      <c r="Y41" s="61"/>
    </row>
    <row r="42" spans="1:25" s="5" customFormat="1" ht="12.75" x14ac:dyDescent="0.2">
      <c r="A42" s="23"/>
      <c r="B42" s="115"/>
      <c r="C42" s="115"/>
      <c r="D42" s="115"/>
      <c r="E42" s="115"/>
      <c r="F42" s="115"/>
      <c r="G42" s="115"/>
      <c r="H42" s="115"/>
      <c r="I42" s="115"/>
      <c r="J42" s="115"/>
      <c r="K42" s="23"/>
      <c r="M42" s="64"/>
      <c r="N42" s="64"/>
      <c r="O42" s="64"/>
      <c r="P42" s="64"/>
      <c r="Q42" s="64"/>
      <c r="R42" s="65"/>
      <c r="S42" s="65"/>
      <c r="T42" s="61"/>
      <c r="U42" s="61"/>
      <c r="V42" s="61"/>
      <c r="W42" s="61"/>
      <c r="X42" s="61"/>
      <c r="Y42" s="61"/>
    </row>
    <row r="43" spans="1:25" s="5" customFormat="1" ht="12.75" x14ac:dyDescent="0.2">
      <c r="A43" s="23"/>
      <c r="B43" s="115"/>
      <c r="C43" s="115"/>
      <c r="D43" s="115"/>
      <c r="E43" s="115"/>
      <c r="F43" s="115"/>
      <c r="G43" s="115"/>
      <c r="H43" s="115"/>
      <c r="I43" s="115"/>
      <c r="J43" s="115"/>
      <c r="K43" s="23"/>
      <c r="M43" s="64"/>
      <c r="N43" s="64"/>
      <c r="O43" s="64"/>
      <c r="P43" s="64"/>
      <c r="Q43" s="64"/>
      <c r="R43" s="65"/>
      <c r="S43" s="65"/>
      <c r="T43" s="61"/>
      <c r="U43" s="61"/>
      <c r="V43" s="61"/>
      <c r="W43" s="61"/>
      <c r="X43" s="61"/>
      <c r="Y43" s="61"/>
    </row>
    <row r="44" spans="1:25" s="5" customFormat="1" ht="12.75" x14ac:dyDescent="0.2">
      <c r="A44" s="23"/>
      <c r="B44" s="96"/>
      <c r="C44" s="96"/>
      <c r="D44" s="96"/>
      <c r="E44" s="96"/>
      <c r="F44" s="96"/>
      <c r="G44" s="96"/>
      <c r="H44" s="96"/>
      <c r="I44" s="96"/>
      <c r="J44" s="96"/>
      <c r="K44" s="23"/>
      <c r="M44" s="64"/>
      <c r="N44" s="64"/>
      <c r="O44" s="64"/>
      <c r="P44" s="64"/>
      <c r="Q44" s="64"/>
      <c r="R44" s="65"/>
      <c r="S44" s="65"/>
      <c r="T44" s="61"/>
      <c r="U44" s="61"/>
      <c r="V44" s="61"/>
      <c r="W44" s="61"/>
      <c r="X44" s="61"/>
      <c r="Y44" s="61"/>
    </row>
    <row r="45" spans="1:25" s="5" customFormat="1" ht="12.75" customHeight="1" x14ac:dyDescent="0.2">
      <c r="A45" s="23"/>
      <c r="B45" s="115" t="s">
        <v>37</v>
      </c>
      <c r="C45" s="115"/>
      <c r="D45" s="115"/>
      <c r="E45" s="115"/>
      <c r="F45" s="115"/>
      <c r="G45" s="115"/>
      <c r="H45" s="115"/>
      <c r="I45" s="115"/>
      <c r="J45" s="115"/>
      <c r="K45" s="23"/>
      <c r="M45" s="64"/>
      <c r="N45" s="64"/>
      <c r="O45" s="64"/>
      <c r="P45" s="64"/>
      <c r="Q45" s="64"/>
      <c r="R45" s="65"/>
      <c r="S45" s="65"/>
      <c r="T45" s="61"/>
      <c r="U45" s="61"/>
      <c r="V45" s="61"/>
      <c r="W45" s="61"/>
      <c r="X45" s="61"/>
      <c r="Y45" s="61"/>
    </row>
    <row r="46" spans="1:25" s="5" customFormat="1" ht="12.75" x14ac:dyDescent="0.2">
      <c r="A46" s="23"/>
      <c r="B46" s="115"/>
      <c r="C46" s="115"/>
      <c r="D46" s="115"/>
      <c r="E46" s="115"/>
      <c r="F46" s="115"/>
      <c r="G46" s="115"/>
      <c r="H46" s="115"/>
      <c r="I46" s="115"/>
      <c r="J46" s="115"/>
      <c r="K46" s="23"/>
      <c r="M46" s="64"/>
      <c r="N46" s="64"/>
      <c r="O46" s="64"/>
      <c r="P46" s="64"/>
      <c r="Q46" s="64"/>
      <c r="R46" s="65"/>
      <c r="S46" s="65"/>
      <c r="T46" s="61"/>
      <c r="U46" s="61"/>
      <c r="V46" s="61"/>
      <c r="W46" s="61"/>
      <c r="X46" s="61"/>
      <c r="Y46" s="61"/>
    </row>
    <row r="47" spans="1:25" s="5" customFormat="1" ht="12.75" x14ac:dyDescent="0.2">
      <c r="A47" s="23"/>
      <c r="B47" s="115"/>
      <c r="C47" s="115"/>
      <c r="D47" s="115"/>
      <c r="E47" s="115"/>
      <c r="F47" s="115"/>
      <c r="G47" s="115"/>
      <c r="H47" s="115"/>
      <c r="I47" s="115"/>
      <c r="J47" s="115"/>
      <c r="K47" s="23"/>
      <c r="M47" s="64"/>
      <c r="N47" s="64"/>
      <c r="O47" s="64"/>
      <c r="P47" s="64"/>
      <c r="Q47" s="64"/>
      <c r="R47" s="65"/>
      <c r="S47" s="65"/>
      <c r="T47" s="61"/>
      <c r="U47" s="61"/>
      <c r="V47" s="61"/>
      <c r="W47" s="61"/>
      <c r="X47" s="61"/>
      <c r="Y47" s="61"/>
    </row>
    <row r="48" spans="1:25" s="5" customFormat="1" ht="12.75" customHeight="1" x14ac:dyDescent="0.2">
      <c r="A48" s="23"/>
      <c r="B48" s="115"/>
      <c r="C48" s="115"/>
      <c r="D48" s="115"/>
      <c r="E48" s="115"/>
      <c r="F48" s="115"/>
      <c r="G48" s="115"/>
      <c r="H48" s="115"/>
      <c r="I48" s="115"/>
      <c r="J48" s="115"/>
      <c r="K48" s="23"/>
      <c r="M48" s="64"/>
      <c r="N48" s="64"/>
      <c r="O48" s="64"/>
      <c r="P48" s="64"/>
      <c r="Q48" s="64"/>
      <c r="R48" s="65"/>
      <c r="S48" s="65"/>
      <c r="T48" s="61"/>
      <c r="U48" s="61"/>
      <c r="V48" s="61"/>
      <c r="W48" s="61"/>
      <c r="X48" s="61"/>
      <c r="Y48" s="61"/>
    </row>
    <row r="49" spans="1:25" s="5" customFormat="1" ht="12.75" x14ac:dyDescent="0.2">
      <c r="A49" s="23"/>
      <c r="B49" s="23" t="s">
        <v>57</v>
      </c>
      <c r="C49" s="23"/>
      <c r="D49" s="23"/>
      <c r="E49" s="23"/>
      <c r="F49" s="23"/>
      <c r="G49" s="23"/>
      <c r="H49" s="23"/>
      <c r="I49" s="23"/>
      <c r="J49" s="23"/>
      <c r="K49" s="23"/>
      <c r="M49" s="64"/>
      <c r="N49" s="64"/>
      <c r="O49" s="64"/>
      <c r="P49" s="64"/>
      <c r="Q49" s="64"/>
      <c r="R49" s="65"/>
      <c r="S49" s="65"/>
      <c r="T49" s="61"/>
      <c r="U49" s="61"/>
      <c r="V49" s="61"/>
      <c r="W49" s="61"/>
      <c r="X49" s="61"/>
      <c r="Y49" s="61"/>
    </row>
    <row r="50" spans="1:25" s="5" customFormat="1" ht="12.75" x14ac:dyDescent="0.2">
      <c r="A50" s="23"/>
      <c r="B50" s="23"/>
      <c r="C50" s="23"/>
      <c r="D50" s="23"/>
      <c r="F50" s="109" t="s">
        <v>77</v>
      </c>
      <c r="G50" s="95"/>
      <c r="H50" s="23"/>
      <c r="I50" s="23"/>
      <c r="J50" s="23"/>
      <c r="K50" s="23"/>
      <c r="M50" s="64"/>
      <c r="N50" s="64"/>
      <c r="O50" s="64"/>
      <c r="P50" s="64"/>
      <c r="Q50" s="64"/>
      <c r="R50" s="65"/>
      <c r="S50" s="65"/>
      <c r="T50" s="61"/>
      <c r="U50" s="61"/>
      <c r="V50" s="61"/>
      <c r="W50" s="61"/>
      <c r="X50" s="61"/>
      <c r="Y50" s="61"/>
    </row>
    <row r="51" spans="1:25" s="5" customFormat="1" ht="12.75" x14ac:dyDescent="0.2">
      <c r="A51" s="23"/>
      <c r="B51" s="23"/>
      <c r="C51" s="23"/>
      <c r="D51" s="23"/>
      <c r="E51" s="23"/>
      <c r="F51" s="23"/>
      <c r="G51" s="23"/>
      <c r="H51" s="23"/>
      <c r="I51" s="23"/>
      <c r="J51" s="23"/>
      <c r="K51" s="23"/>
      <c r="M51" s="64"/>
      <c r="N51" s="64"/>
      <c r="O51" s="64"/>
      <c r="P51" s="64"/>
      <c r="Q51" s="64"/>
      <c r="R51" s="65"/>
      <c r="S51" s="65"/>
      <c r="T51" s="61"/>
      <c r="U51" s="61"/>
      <c r="V51" s="61"/>
      <c r="W51" s="61"/>
      <c r="X51" s="61"/>
      <c r="Y51" s="61"/>
    </row>
    <row r="52" spans="1:25" s="5" customFormat="1" ht="12.75" customHeight="1" x14ac:dyDescent="0.2">
      <c r="A52" s="23"/>
      <c r="B52" s="24" t="s">
        <v>58</v>
      </c>
      <c r="C52" s="23"/>
      <c r="D52" s="23"/>
      <c r="E52" s="23"/>
      <c r="F52" s="23"/>
      <c r="G52" s="23"/>
      <c r="H52" s="23"/>
      <c r="I52" s="23"/>
      <c r="J52" s="23"/>
      <c r="K52" s="23"/>
      <c r="M52" s="64"/>
      <c r="N52" s="64"/>
      <c r="O52" s="64"/>
      <c r="P52" s="64"/>
      <c r="Q52" s="64"/>
      <c r="R52" s="65"/>
      <c r="S52" s="65"/>
      <c r="T52" s="61"/>
      <c r="U52" s="61"/>
      <c r="V52" s="61"/>
      <c r="W52" s="61"/>
      <c r="X52" s="61"/>
      <c r="Y52" s="61"/>
    </row>
    <row r="53" spans="1:25" s="5" customFormat="1" ht="12.75" x14ac:dyDescent="0.2">
      <c r="A53" s="23"/>
      <c r="B53" s="23"/>
      <c r="C53" s="23"/>
      <c r="D53" s="23"/>
      <c r="E53" s="23"/>
      <c r="F53" s="23"/>
      <c r="G53" s="23"/>
      <c r="H53" s="23"/>
      <c r="I53" s="23"/>
      <c r="J53" s="23"/>
      <c r="K53" s="23"/>
      <c r="M53" s="64"/>
      <c r="N53" s="64"/>
      <c r="O53" s="64"/>
      <c r="P53" s="64"/>
      <c r="Q53" s="64"/>
      <c r="R53" s="65"/>
      <c r="S53" s="65"/>
      <c r="T53" s="61"/>
      <c r="U53" s="61"/>
      <c r="V53" s="61"/>
      <c r="W53" s="61"/>
      <c r="X53" s="61"/>
      <c r="Y53" s="61"/>
    </row>
    <row r="54" spans="1:25" s="5" customFormat="1" ht="12.75" x14ac:dyDescent="0.2">
      <c r="A54" s="23"/>
      <c r="B54" s="116" t="s">
        <v>59</v>
      </c>
      <c r="C54" s="116"/>
      <c r="D54" s="116"/>
      <c r="E54" s="116"/>
      <c r="F54" s="116"/>
      <c r="G54" s="116"/>
      <c r="H54" s="116"/>
      <c r="I54" s="116"/>
      <c r="J54" s="116"/>
      <c r="K54" s="23"/>
      <c r="M54" s="64"/>
      <c r="N54" s="64"/>
      <c r="O54" s="64"/>
      <c r="P54" s="64"/>
      <c r="Q54" s="64"/>
      <c r="R54" s="65"/>
      <c r="S54" s="65"/>
      <c r="T54" s="61"/>
      <c r="U54" s="61"/>
      <c r="V54" s="61"/>
      <c r="W54" s="61"/>
      <c r="X54" s="61"/>
      <c r="Y54" s="61"/>
    </row>
    <row r="55" spans="1:25" s="5" customFormat="1" ht="12.75" x14ac:dyDescent="0.2">
      <c r="A55" s="23"/>
      <c r="B55" s="116"/>
      <c r="C55" s="116"/>
      <c r="D55" s="116"/>
      <c r="E55" s="116"/>
      <c r="F55" s="116"/>
      <c r="G55" s="116"/>
      <c r="H55" s="116"/>
      <c r="I55" s="116"/>
      <c r="J55" s="116"/>
      <c r="K55" s="23"/>
      <c r="M55" s="64"/>
      <c r="N55" s="64"/>
      <c r="O55" s="64"/>
      <c r="P55" s="64"/>
      <c r="Q55" s="64"/>
      <c r="R55" s="65"/>
      <c r="S55" s="65"/>
      <c r="T55" s="61"/>
      <c r="U55" s="61"/>
      <c r="V55" s="61"/>
      <c r="W55" s="61"/>
      <c r="X55" s="61"/>
      <c r="Y55" s="61"/>
    </row>
    <row r="56" spans="1:25" s="5" customFormat="1" ht="12.75" x14ac:dyDescent="0.2">
      <c r="A56" s="23"/>
      <c r="B56" s="116"/>
      <c r="C56" s="116"/>
      <c r="D56" s="116"/>
      <c r="E56" s="116"/>
      <c r="F56" s="116"/>
      <c r="G56" s="116"/>
      <c r="H56" s="116"/>
      <c r="I56" s="116"/>
      <c r="J56" s="116"/>
      <c r="K56" s="23"/>
      <c r="M56" s="64"/>
      <c r="N56" s="64"/>
      <c r="O56"/>
      <c r="P56" s="64"/>
      <c r="Q56" s="64"/>
      <c r="R56" s="65"/>
      <c r="S56" s="65"/>
      <c r="T56" s="61"/>
      <c r="U56" s="61"/>
      <c r="V56" s="61"/>
      <c r="W56" s="61"/>
      <c r="X56" s="61"/>
      <c r="Y56" s="61"/>
    </row>
    <row r="57" spans="1:25" s="5" customFormat="1" ht="12.75" x14ac:dyDescent="0.2">
      <c r="A57" s="23"/>
      <c r="B57" s="23"/>
      <c r="C57" s="23"/>
      <c r="D57" s="23"/>
      <c r="F57" s="95"/>
      <c r="G57" s="23"/>
      <c r="H57" s="23"/>
      <c r="I57" s="23"/>
      <c r="J57" s="23"/>
      <c r="K57" s="23"/>
      <c r="M57" s="64"/>
      <c r="N57" s="64"/>
      <c r="O57" s="64"/>
      <c r="P57" s="64"/>
      <c r="Q57" s="64"/>
      <c r="R57" s="65"/>
      <c r="S57" s="65"/>
      <c r="T57" s="61"/>
      <c r="U57" s="61"/>
      <c r="V57" s="61"/>
      <c r="W57" s="61"/>
      <c r="X57" s="61"/>
      <c r="Y57" s="61"/>
    </row>
    <row r="58" spans="1:25" s="5" customFormat="1" ht="12.75" x14ac:dyDescent="0.2">
      <c r="A58" s="23"/>
      <c r="B58" s="23"/>
      <c r="C58" s="23"/>
      <c r="D58" s="23"/>
      <c r="E58" s="23"/>
      <c r="F58" s="23"/>
      <c r="G58" s="23"/>
      <c r="H58" s="23"/>
      <c r="I58" s="23"/>
      <c r="J58" s="23"/>
      <c r="K58" s="23"/>
      <c r="M58" s="64"/>
      <c r="N58" s="64"/>
      <c r="O58" s="64"/>
      <c r="P58" s="64"/>
      <c r="Q58" s="64"/>
      <c r="R58" s="65"/>
      <c r="S58" s="65"/>
      <c r="T58" s="61"/>
      <c r="U58" s="61"/>
      <c r="V58" s="61"/>
      <c r="W58" s="61"/>
      <c r="X58" s="61"/>
      <c r="Y58" s="61"/>
    </row>
    <row r="59" spans="1:25" s="5" customFormat="1" ht="12.75" x14ac:dyDescent="0.2">
      <c r="K59" s="23"/>
      <c r="M59" s="64"/>
      <c r="N59" s="64"/>
      <c r="O59" s="110"/>
      <c r="P59" s="64"/>
      <c r="Q59" s="64"/>
      <c r="R59" s="65"/>
      <c r="S59" s="65"/>
      <c r="T59" s="61"/>
      <c r="U59" s="61"/>
      <c r="V59" s="61"/>
      <c r="W59" s="61"/>
      <c r="X59" s="61"/>
      <c r="Y59" s="61"/>
    </row>
    <row r="60" spans="1:25" s="5" customFormat="1" ht="12.75" x14ac:dyDescent="0.2">
      <c r="A60" s="23"/>
      <c r="B60" s="23" t="s">
        <v>60</v>
      </c>
      <c r="C60" s="23"/>
      <c r="D60" s="23"/>
      <c r="E60" s="23"/>
      <c r="F60" s="23"/>
      <c r="G60" s="23"/>
      <c r="H60" s="23"/>
      <c r="I60" s="23"/>
      <c r="J60" s="23"/>
      <c r="K60" s="23"/>
      <c r="M60" s="64"/>
      <c r="N60" s="64"/>
      <c r="O60" s="64"/>
      <c r="P60" s="64"/>
      <c r="Q60" s="64"/>
      <c r="R60" s="65"/>
      <c r="S60" s="65"/>
      <c r="T60" s="61"/>
      <c r="U60" s="61"/>
      <c r="V60" s="61"/>
      <c r="W60" s="61"/>
      <c r="X60" s="61"/>
      <c r="Y60" s="61"/>
    </row>
    <row r="61" spans="1:25" s="5" customFormat="1" ht="12.75" x14ac:dyDescent="0.2">
      <c r="A61" s="23"/>
      <c r="C61" s="23"/>
      <c r="D61" s="23"/>
      <c r="F61" s="109" t="s">
        <v>78</v>
      </c>
      <c r="G61" s="52"/>
      <c r="H61" s="23"/>
      <c r="I61" s="23"/>
      <c r="J61" s="23"/>
      <c r="K61" s="23"/>
      <c r="M61" s="64"/>
      <c r="N61" s="64"/>
      <c r="O61" s="64"/>
      <c r="P61" s="64"/>
      <c r="Q61" s="64"/>
      <c r="R61" s="65"/>
      <c r="S61" s="65"/>
      <c r="T61" s="61"/>
      <c r="U61" s="61"/>
      <c r="V61" s="61"/>
      <c r="W61" s="61"/>
      <c r="X61" s="61"/>
      <c r="Y61" s="61"/>
    </row>
    <row r="62" spans="1:25" s="5" customFormat="1" ht="12.75" x14ac:dyDescent="0.2">
      <c r="A62" s="23"/>
      <c r="B62" s="23"/>
      <c r="C62" s="23"/>
      <c r="D62" s="23"/>
      <c r="E62" s="23"/>
      <c r="F62" s="23"/>
      <c r="G62" s="23"/>
      <c r="H62" s="23"/>
      <c r="I62" s="23"/>
      <c r="J62" s="23"/>
      <c r="K62" s="23"/>
      <c r="M62" s="64"/>
      <c r="N62" s="64"/>
      <c r="O62" s="64"/>
      <c r="P62" s="64"/>
      <c r="Q62" s="64"/>
      <c r="R62" s="65"/>
      <c r="S62" s="65"/>
      <c r="T62" s="61"/>
      <c r="U62" s="61"/>
      <c r="V62" s="61"/>
      <c r="W62" s="61"/>
      <c r="X62" s="61"/>
      <c r="Y62" s="61"/>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63"/>
  <sheetViews>
    <sheetView tabSelected="1" view="pageBreakPreview" zoomScale="145" zoomScaleNormal="100" zoomScaleSheetLayoutView="145" workbookViewId="0">
      <selection activeCell="J10" sqref="J10"/>
    </sheetView>
  </sheetViews>
  <sheetFormatPr defaultColWidth="9.140625" defaultRowHeight="15.75" x14ac:dyDescent="0.25"/>
  <cols>
    <col min="1" max="1" width="9.140625" style="25"/>
    <col min="2" max="2" width="9.28515625" style="25" bestFit="1" customWidth="1"/>
    <col min="3" max="3" width="11.42578125" style="25" bestFit="1" customWidth="1"/>
    <col min="4"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79</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21</v>
      </c>
      <c r="D3" s="1"/>
      <c r="E3" s="1"/>
      <c r="F3" s="2" t="s">
        <v>4</v>
      </c>
      <c r="G3" s="3" t="s">
        <v>85</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80</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R. Abbott</v>
      </c>
      <c r="H8" s="15"/>
      <c r="I8" s="7" t="s">
        <v>8</v>
      </c>
      <c r="J8" s="16" t="str">
        <f>$G$2</f>
        <v>AA-SM-042-001</v>
      </c>
      <c r="K8" s="17"/>
      <c r="L8" s="18"/>
      <c r="M8" s="9"/>
      <c r="N8" s="9"/>
      <c r="O8" s="9"/>
      <c r="P8" s="9"/>
      <c r="Q8" s="11"/>
      <c r="R8" s="12"/>
      <c r="S8" s="36"/>
      <c r="T8" s="35"/>
    </row>
    <row r="9" spans="1:35" s="5" customFormat="1" ht="12.75" x14ac:dyDescent="0.2">
      <c r="E9" s="7" t="s">
        <v>2</v>
      </c>
      <c r="F9" s="15" t="str">
        <f>$C$2</f>
        <v xml:space="preserve"> </v>
      </c>
      <c r="H9" s="15"/>
      <c r="I9" s="7" t="s">
        <v>9</v>
      </c>
      <c r="J9" s="17" t="s">
        <v>86</v>
      </c>
      <c r="K9" s="17"/>
      <c r="L9" s="18"/>
      <c r="M9" s="9">
        <v>1</v>
      </c>
      <c r="N9" s="9"/>
      <c r="O9" s="9"/>
      <c r="P9" s="9"/>
      <c r="Q9" s="11"/>
      <c r="R9" s="12"/>
      <c r="S9" s="36"/>
      <c r="T9" s="35"/>
    </row>
    <row r="10" spans="1:35" s="5" customFormat="1" ht="12.75" x14ac:dyDescent="0.2">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53"/>
      <c r="B12" s="21" t="str">
        <f>$G$4</f>
        <v>DISC SPRING ANALYSIS</v>
      </c>
      <c r="C12" s="53"/>
      <c r="D12" s="53"/>
      <c r="E12" s="53"/>
      <c r="F12" s="26"/>
      <c r="G12" s="26"/>
      <c r="H12" s="26"/>
      <c r="I12" s="97"/>
      <c r="J12" s="98"/>
      <c r="K12" s="26"/>
      <c r="L12" s="26"/>
      <c r="M12" s="27"/>
      <c r="N12" s="38"/>
      <c r="O12" s="38"/>
      <c r="P12" s="38"/>
      <c r="Q12" s="38"/>
      <c r="R12" s="37"/>
      <c r="S12" s="37"/>
      <c r="T12" s="39"/>
    </row>
    <row r="13" spans="1:35" s="26" customFormat="1" ht="12.75" x14ac:dyDescent="0.2">
      <c r="B13" s="119" t="s">
        <v>84</v>
      </c>
      <c r="C13" s="119"/>
      <c r="D13" s="119"/>
      <c r="E13" s="119"/>
      <c r="F13" s="119"/>
      <c r="G13" s="119"/>
      <c r="H13" s="119"/>
      <c r="I13" s="119"/>
      <c r="J13" s="119"/>
      <c r="K13" s="119"/>
      <c r="L13" s="29"/>
      <c r="M13" s="27"/>
      <c r="N13" s="27"/>
      <c r="O13" s="27"/>
      <c r="P13" s="27"/>
      <c r="Q13" s="27"/>
      <c r="R13" s="27"/>
      <c r="S13" s="27"/>
      <c r="T13" s="27"/>
      <c r="AC13" s="69"/>
    </row>
    <row r="14" spans="1:35" s="26" customFormat="1" ht="12.75" x14ac:dyDescent="0.2">
      <c r="A14" s="114"/>
      <c r="B14" s="118" t="s">
        <v>81</v>
      </c>
      <c r="C14" s="118"/>
      <c r="D14" s="72"/>
      <c r="E14" s="69"/>
      <c r="F14" s="69"/>
      <c r="G14" s="73"/>
      <c r="M14" s="27"/>
      <c r="N14" s="27"/>
      <c r="O14" s="27"/>
      <c r="P14" s="27"/>
      <c r="Q14" s="27"/>
      <c r="R14" s="27"/>
      <c r="S14" s="27"/>
      <c r="T14" s="27"/>
      <c r="AC14" s="69"/>
    </row>
    <row r="15" spans="1:35" s="26" customFormat="1" ht="12.75" x14ac:dyDescent="0.2">
      <c r="A15" s="69"/>
      <c r="B15" s="71"/>
      <c r="C15" s="69"/>
      <c r="D15" s="72"/>
      <c r="E15" s="69"/>
      <c r="F15" s="69"/>
      <c r="G15" s="72" t="s">
        <v>63</v>
      </c>
      <c r="H15" s="89">
        <v>1.5</v>
      </c>
      <c r="I15" s="85" t="s">
        <v>38</v>
      </c>
      <c r="M15" s="27"/>
      <c r="N15" s="27"/>
      <c r="O15" s="27"/>
      <c r="P15" s="27"/>
      <c r="Q15" s="27"/>
      <c r="R15" s="27"/>
      <c r="S15" s="27"/>
      <c r="T15" s="27"/>
      <c r="V15" s="40"/>
      <c r="W15" s="40"/>
      <c r="Y15" s="5"/>
      <c r="AC15" s="69"/>
      <c r="AD15" s="5"/>
      <c r="AE15" s="5"/>
      <c r="AF15" s="5"/>
      <c r="AG15" s="5"/>
      <c r="AH15" s="5"/>
      <c r="AI15" s="5"/>
    </row>
    <row r="16" spans="1:35" s="28" customFormat="1" ht="13.5" customHeight="1" x14ac:dyDescent="0.2">
      <c r="A16" s="69"/>
      <c r="B16" s="69"/>
      <c r="C16" s="69"/>
      <c r="D16" s="72"/>
      <c r="E16" s="69"/>
      <c r="F16" s="69"/>
      <c r="G16" s="86" t="s">
        <v>64</v>
      </c>
      <c r="H16" s="89">
        <v>0.5</v>
      </c>
      <c r="I16" s="85" t="s">
        <v>39</v>
      </c>
      <c r="L16" s="30"/>
      <c r="M16" s="27"/>
      <c r="N16" s="27"/>
      <c r="O16" s="27"/>
      <c r="P16" s="27"/>
      <c r="Q16" s="27"/>
      <c r="R16" s="27"/>
      <c r="S16" s="27"/>
      <c r="T16" s="27"/>
      <c r="U16" s="30"/>
      <c r="V16" s="40"/>
      <c r="W16" s="40"/>
      <c r="X16" s="30"/>
      <c r="Y16" s="5"/>
      <c r="AC16" s="69"/>
      <c r="AD16" s="5"/>
      <c r="AE16" s="5"/>
      <c r="AF16" s="5"/>
      <c r="AG16" s="5"/>
      <c r="AH16" s="5"/>
      <c r="AI16" s="5"/>
    </row>
    <row r="17" spans="1:35" s="28" customFormat="1" ht="12.75" x14ac:dyDescent="0.2">
      <c r="A17" s="73"/>
      <c r="B17" s="73"/>
      <c r="C17" s="73"/>
      <c r="D17" s="73"/>
      <c r="E17" s="73"/>
      <c r="F17" s="73"/>
      <c r="G17" s="87" t="s">
        <v>43</v>
      </c>
      <c r="H17" s="90">
        <v>0.06</v>
      </c>
      <c r="I17" s="28" t="s">
        <v>44</v>
      </c>
      <c r="L17" s="30"/>
      <c r="M17" s="27"/>
      <c r="N17" s="27"/>
      <c r="O17" s="27"/>
      <c r="P17" s="27"/>
      <c r="Q17" s="27"/>
      <c r="R17" s="27"/>
      <c r="S17" s="27"/>
      <c r="T17" s="27"/>
      <c r="U17" s="30"/>
      <c r="V17" s="40"/>
      <c r="W17" s="40"/>
      <c r="X17" s="30"/>
      <c r="Y17" s="5"/>
      <c r="AC17" s="69"/>
      <c r="AD17" s="5"/>
      <c r="AE17" s="5"/>
      <c r="AF17" s="5"/>
      <c r="AG17" s="5"/>
      <c r="AH17" s="5"/>
      <c r="AI17" s="5"/>
    </row>
    <row r="18" spans="1:35" s="28" customFormat="1" ht="12.75" x14ac:dyDescent="0.2">
      <c r="A18" s="69"/>
      <c r="B18" s="72"/>
      <c r="C18" s="74"/>
      <c r="D18" s="69"/>
      <c r="E18" s="69"/>
      <c r="F18" s="69"/>
      <c r="G18" s="87" t="s">
        <v>61</v>
      </c>
      <c r="H18" s="90">
        <v>0.1</v>
      </c>
      <c r="I18" s="28" t="s">
        <v>46</v>
      </c>
      <c r="L18" s="30"/>
      <c r="M18" s="27"/>
      <c r="N18" s="27"/>
      <c r="O18" s="27"/>
      <c r="P18" s="27"/>
      <c r="Q18" s="27"/>
      <c r="R18" s="27"/>
      <c r="S18" s="27"/>
      <c r="T18" s="27"/>
      <c r="U18" s="30"/>
      <c r="V18" s="40"/>
      <c r="W18" s="40"/>
      <c r="X18" s="30"/>
      <c r="Y18" s="5"/>
      <c r="AD18" s="5"/>
      <c r="AE18" s="48"/>
      <c r="AF18" s="47"/>
      <c r="AG18" s="47"/>
      <c r="AH18" s="47"/>
      <c r="AI18" s="5"/>
    </row>
    <row r="19" spans="1:35" s="28" customFormat="1" ht="12.75" x14ac:dyDescent="0.2">
      <c r="A19" s="69"/>
      <c r="B19" s="72"/>
      <c r="C19" s="69"/>
      <c r="D19" s="69"/>
      <c r="E19" s="69"/>
      <c r="F19" s="69"/>
      <c r="G19" s="72" t="s">
        <v>40</v>
      </c>
      <c r="H19" s="92">
        <v>29000000</v>
      </c>
      <c r="I19" s="69" t="s">
        <v>41</v>
      </c>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75"/>
      <c r="B20" s="69"/>
      <c r="C20" s="69"/>
      <c r="D20" s="69"/>
      <c r="E20" s="69"/>
      <c r="F20" s="69"/>
      <c r="G20" s="76" t="s">
        <v>65</v>
      </c>
      <c r="H20" s="91">
        <v>0.03</v>
      </c>
      <c r="I20" s="28" t="s">
        <v>66</v>
      </c>
      <c r="L20" s="30"/>
      <c r="M20" s="27"/>
      <c r="N20" s="27"/>
      <c r="O20" s="27"/>
      <c r="P20" s="27"/>
      <c r="Q20" s="27"/>
      <c r="R20" s="27"/>
      <c r="S20" s="27"/>
      <c r="T20" s="27"/>
      <c r="U20" s="30"/>
      <c r="V20" s="40"/>
      <c r="W20" s="40"/>
      <c r="X20" s="30"/>
      <c r="Y20" s="72"/>
      <c r="Z20" s="89"/>
      <c r="AA20" s="85"/>
      <c r="AB20" s="69"/>
      <c r="AC20" s="50"/>
      <c r="AD20" s="50"/>
      <c r="AE20" s="50"/>
      <c r="AF20" s="50"/>
      <c r="AG20" s="50"/>
      <c r="AH20" s="50"/>
      <c r="AI20" s="23"/>
    </row>
    <row r="21" spans="1:35" s="28" customFormat="1" ht="12.75" x14ac:dyDescent="0.2">
      <c r="A21" s="75"/>
      <c r="B21" s="69"/>
      <c r="C21"/>
      <c r="D21" s="69"/>
      <c r="E21" s="69"/>
      <c r="F21" s="78"/>
      <c r="G21" s="87" t="s">
        <v>62</v>
      </c>
      <c r="H21" s="100">
        <f>H15/H16</f>
        <v>3</v>
      </c>
      <c r="I21" s="94" t="s">
        <v>70</v>
      </c>
      <c r="L21" s="30"/>
      <c r="M21" s="27"/>
      <c r="N21" s="27"/>
      <c r="O21" s="27"/>
      <c r="P21" s="27"/>
      <c r="Q21" s="27"/>
      <c r="R21" s="27"/>
      <c r="S21" s="27"/>
      <c r="T21" s="27"/>
      <c r="U21" s="30"/>
      <c r="V21" s="40"/>
      <c r="W21" s="40"/>
      <c r="X21" s="30"/>
      <c r="Y21" s="86"/>
      <c r="Z21" s="89"/>
      <c r="AA21" s="85"/>
      <c r="AB21" s="69"/>
      <c r="AC21" s="5"/>
      <c r="AD21" s="5"/>
      <c r="AE21" s="5"/>
      <c r="AF21" s="5"/>
      <c r="AG21" s="5"/>
      <c r="AH21" s="5"/>
      <c r="AI21" s="5"/>
    </row>
    <row r="22" spans="1:35" s="28" customFormat="1" ht="12.75" x14ac:dyDescent="0.2">
      <c r="A22" s="75"/>
      <c r="B22" s="69"/>
      <c r="C22" s="69"/>
      <c r="D22" s="69"/>
      <c r="E22" s="69"/>
      <c r="F22" s="80"/>
      <c r="G22" s="87" t="s">
        <v>67</v>
      </c>
      <c r="H22" s="88"/>
      <c r="I22" s="94" t="s">
        <v>68</v>
      </c>
      <c r="L22" s="30"/>
      <c r="M22" s="27"/>
      <c r="N22" s="27"/>
      <c r="O22" s="27"/>
      <c r="P22" s="27"/>
      <c r="Q22" s="27"/>
      <c r="R22" s="27"/>
      <c r="S22" s="27"/>
      <c r="T22" s="27"/>
      <c r="U22" s="30"/>
      <c r="V22" s="40"/>
      <c r="W22" s="40"/>
      <c r="X22" s="30"/>
      <c r="Y22" s="87"/>
      <c r="Z22" s="90"/>
      <c r="AC22" s="5"/>
      <c r="AD22" s="5"/>
      <c r="AE22" s="5"/>
      <c r="AF22" s="5"/>
      <c r="AG22" s="5"/>
      <c r="AH22" s="50"/>
      <c r="AI22" s="5"/>
    </row>
    <row r="23" spans="1:35" s="28" customFormat="1" ht="12.75" x14ac:dyDescent="0.2">
      <c r="A23" s="75"/>
      <c r="B23" s="87" t="s">
        <v>71</v>
      </c>
      <c r="C23" s="28" t="str">
        <f>[1]!xln(C24)</f>
        <v>6 / (π × LN[H21]) × (H21 - 1)² / H21²</v>
      </c>
      <c r="E23" s="73"/>
      <c r="F23" s="80"/>
      <c r="G23" s="76" t="s">
        <v>42</v>
      </c>
      <c r="H23" s="90">
        <v>0.1</v>
      </c>
      <c r="I23" s="94" t="s">
        <v>72</v>
      </c>
      <c r="L23" s="30"/>
      <c r="M23" s="27"/>
      <c r="N23" s="27"/>
      <c r="O23" s="27"/>
      <c r="P23" s="27"/>
      <c r="Q23" s="27"/>
      <c r="R23" s="27"/>
      <c r="S23" s="27"/>
      <c r="T23" s="27"/>
      <c r="U23" s="30"/>
      <c r="V23" s="40"/>
      <c r="W23" s="40">
        <v>12</v>
      </c>
      <c r="X23" s="76" t="s">
        <v>42</v>
      </c>
      <c r="Y23" s="54" t="s">
        <v>69</v>
      </c>
      <c r="Z23" s="79" t="s">
        <v>45</v>
      </c>
      <c r="AA23" s="79" t="s">
        <v>47</v>
      </c>
      <c r="AB23" s="79" t="s">
        <v>67</v>
      </c>
      <c r="AC23" s="79" t="s">
        <v>74</v>
      </c>
      <c r="AD23" s="18"/>
      <c r="AE23" s="18"/>
      <c r="AF23" s="18"/>
      <c r="AG23" s="18"/>
      <c r="AH23" s="50"/>
      <c r="AI23" s="5"/>
    </row>
    <row r="24" spans="1:35" s="28" customFormat="1" ht="12.75" x14ac:dyDescent="0.2">
      <c r="A24" s="75"/>
      <c r="B24" s="87" t="s">
        <v>69</v>
      </c>
      <c r="C24" s="101">
        <f>6/(PI()*LN(H21))*(H21-1)^2/H21^2</f>
        <v>0.77263505234029395</v>
      </c>
      <c r="D24" s="82"/>
      <c r="E24" s="73"/>
      <c r="L24" s="30"/>
      <c r="M24" s="27"/>
      <c r="N24" s="27"/>
      <c r="O24" s="27"/>
      <c r="P24" s="27"/>
      <c r="Q24" s="27"/>
      <c r="R24" s="27"/>
      <c r="S24" s="27"/>
      <c r="T24" s="27"/>
      <c r="U24" s="30"/>
      <c r="V24" s="40"/>
      <c r="W24" s="40"/>
      <c r="X24" s="28">
        <v>0</v>
      </c>
      <c r="AB24" s="28">
        <v>0</v>
      </c>
      <c r="AD24" s="18"/>
      <c r="AE24" s="18"/>
      <c r="AF24" s="18"/>
      <c r="AG24" s="18"/>
      <c r="AH24" s="50"/>
      <c r="AI24" s="5"/>
    </row>
    <row r="25" spans="1:35" s="28" customFormat="1" ht="12.75" x14ac:dyDescent="0.2">
      <c r="A25" s="75"/>
      <c r="B25"/>
      <c r="C25" s="73"/>
      <c r="D25" s="73"/>
      <c r="E25" s="69"/>
      <c r="L25" s="30"/>
      <c r="M25" s="27"/>
      <c r="N25" s="27"/>
      <c r="O25" s="27"/>
      <c r="P25" s="27"/>
      <c r="Q25" s="27"/>
      <c r="R25" s="27"/>
      <c r="S25" s="27"/>
      <c r="T25" s="27"/>
      <c r="U25" s="30"/>
      <c r="V25" s="40"/>
      <c r="W25" s="40"/>
      <c r="X25" s="93">
        <f>H18/W23</f>
        <v>8.3333333333333332E-3</v>
      </c>
      <c r="Y25" s="106">
        <f t="shared" ref="Y25:Y48" si="0">6/(PI()*LN($H$21))*($H$21-1)^2/$H$21^2</f>
        <v>0.77263505234029395</v>
      </c>
      <c r="Z25" s="80">
        <f t="shared" ref="Z25:Z48" si="1">6/(PI()*LN($H$21))*(($H$21-1)/LN($H$21)-1)</f>
        <v>1.4263434285159067</v>
      </c>
      <c r="AA25" s="80">
        <f t="shared" ref="AA25:AA48" si="2">3/(PI()*LN($H$21))*($H$21-1)</f>
        <v>1.7384288677656614</v>
      </c>
      <c r="AB25" s="107">
        <f t="shared" ref="AB25:AB48" si="3">$H$19*X25/((1-$H$20^2)*Y25*$H$21^2*($H$16/2)^2)*(($H$18-X25/2)*($H$18-X25)*$H$17+$H$17^3)</f>
        <v>413.56938272160397</v>
      </c>
      <c r="AC25" s="108">
        <f>AB25/X25</f>
        <v>49628.325926592479</v>
      </c>
      <c r="AD25" s="18"/>
      <c r="AE25" s="18"/>
      <c r="AF25" s="18"/>
      <c r="AG25" s="18"/>
      <c r="AH25" s="5"/>
      <c r="AI25" s="5"/>
    </row>
    <row r="26" spans="1:35" s="28" customFormat="1" ht="12.75" x14ac:dyDescent="0.2">
      <c r="A26" s="69"/>
      <c r="E26" s="69"/>
      <c r="F26" s="69"/>
      <c r="G26"/>
      <c r="L26" s="30"/>
      <c r="M26" s="27"/>
      <c r="N26" s="27"/>
      <c r="O26" s="27"/>
      <c r="P26" s="27"/>
      <c r="Q26" s="27"/>
      <c r="R26" s="27"/>
      <c r="S26" s="27"/>
      <c r="T26" s="27"/>
      <c r="U26" s="30"/>
      <c r="V26" s="40"/>
      <c r="W26" s="40"/>
      <c r="X26" s="93">
        <f t="shared" ref="X26:X48" si="4">X25+$H$18/$W$23</f>
        <v>1.6666666666666666E-2</v>
      </c>
      <c r="Y26" s="106">
        <f t="shared" si="0"/>
        <v>0.77263505234029395</v>
      </c>
      <c r="Z26" s="80">
        <f t="shared" si="1"/>
        <v>1.4263434285159067</v>
      </c>
      <c r="AA26" s="80">
        <f t="shared" si="2"/>
        <v>1.7384288677656614</v>
      </c>
      <c r="AB26" s="107">
        <f t="shared" si="3"/>
        <v>750.61196478259933</v>
      </c>
      <c r="AC26" s="108">
        <f t="shared" ref="AC26:AC48" si="5">AB26/X26</f>
        <v>45036.717886955958</v>
      </c>
      <c r="AD26" s="18"/>
      <c r="AE26" s="18"/>
      <c r="AF26" s="18"/>
      <c r="AG26" s="18"/>
      <c r="AH26" s="5"/>
      <c r="AI26" s="5"/>
    </row>
    <row r="27" spans="1:35" s="28" customFormat="1" ht="12.75" x14ac:dyDescent="0.2">
      <c r="E27" s="69"/>
      <c r="G27" s="69"/>
      <c r="H27" s="69"/>
      <c r="I27" s="69"/>
      <c r="L27" s="30"/>
      <c r="M27" s="27"/>
      <c r="N27" s="27"/>
      <c r="O27" s="27"/>
      <c r="P27" s="27"/>
      <c r="Q27" s="27"/>
      <c r="R27" s="27"/>
      <c r="S27" s="27"/>
      <c r="T27" s="27"/>
      <c r="U27" s="30"/>
      <c r="V27" s="40"/>
      <c r="W27" s="40"/>
      <c r="X27" s="93">
        <f t="shared" si="4"/>
        <v>2.5000000000000001E-2</v>
      </c>
      <c r="Y27" s="106">
        <f t="shared" si="0"/>
        <v>0.77263505234029395</v>
      </c>
      <c r="Z27" s="80">
        <f t="shared" si="1"/>
        <v>1.4263434285159067</v>
      </c>
      <c r="AA27" s="80">
        <f t="shared" si="2"/>
        <v>1.7384288677656614</v>
      </c>
      <c r="AB27" s="107">
        <f t="shared" si="3"/>
        <v>1018.0847280612235</v>
      </c>
      <c r="AC27" s="108">
        <f t="shared" si="5"/>
        <v>40723.389122448934</v>
      </c>
      <c r="AD27" s="18"/>
      <c r="AE27" s="18"/>
      <c r="AF27" s="18"/>
      <c r="AG27" s="18"/>
      <c r="AH27" s="5"/>
      <c r="AI27" s="5"/>
    </row>
    <row r="28" spans="1:35" s="28" customFormat="1" ht="12.75" x14ac:dyDescent="0.2">
      <c r="A28" s="69"/>
      <c r="B28" s="87" t="s">
        <v>71</v>
      </c>
      <c r="C28" s="28" t="str">
        <f>[1]!xln(C29)</f>
        <v>6 / (π × LN[H21]) × ((H21 - 1) / LN[H21] - 1)</v>
      </c>
      <c r="D28" s="82"/>
      <c r="E28" s="69"/>
      <c r="F28" s="69"/>
      <c r="G28" s="87" t="s">
        <v>71</v>
      </c>
      <c r="H28" s="28" t="str">
        <f>[1]!xln(H29)</f>
        <v>3 / (π × LN[H21]) × (H21 - 1)</v>
      </c>
      <c r="I28" s="82"/>
      <c r="L28" s="30"/>
      <c r="M28" s="27"/>
      <c r="N28" s="27"/>
      <c r="O28" s="27"/>
      <c r="P28" s="27"/>
      <c r="Q28" s="27"/>
      <c r="R28" s="27"/>
      <c r="S28" s="27"/>
      <c r="T28" s="27"/>
      <c r="U28" s="30"/>
      <c r="V28" s="40"/>
      <c r="W28" s="40"/>
      <c r="X28" s="93">
        <f t="shared" si="4"/>
        <v>3.3333333333333333E-2</v>
      </c>
      <c r="Y28" s="106">
        <f t="shared" si="0"/>
        <v>0.77263505234029395</v>
      </c>
      <c r="Z28" s="80">
        <f t="shared" si="1"/>
        <v>1.4263434285159067</v>
      </c>
      <c r="AA28" s="80">
        <f t="shared" si="2"/>
        <v>1.7384288677656614</v>
      </c>
      <c r="AB28" s="107">
        <f t="shared" si="3"/>
        <v>1222.9446544357131</v>
      </c>
      <c r="AC28" s="108">
        <f t="shared" si="5"/>
        <v>36688.339633071395</v>
      </c>
      <c r="AD28" s="50"/>
      <c r="AE28" s="50"/>
      <c r="AF28" s="50"/>
      <c r="AG28" s="50"/>
      <c r="AH28" s="50"/>
      <c r="AI28" s="23"/>
    </row>
    <row r="29" spans="1:35" s="28" customFormat="1" ht="12.75" x14ac:dyDescent="0.2">
      <c r="A29" s="76"/>
      <c r="B29" s="72" t="s">
        <v>45</v>
      </c>
      <c r="C29" s="85">
        <f>6/(PI()*LN(H21))*((H21-1)/LN(H21)-1)</f>
        <v>1.4263434285159067</v>
      </c>
      <c r="D29" s="69"/>
      <c r="E29" s="69"/>
      <c r="G29" s="72" t="s">
        <v>47</v>
      </c>
      <c r="H29" s="85">
        <f>3/(PI()*LN(H21))*(H21-1)</f>
        <v>1.7384288677656614</v>
      </c>
      <c r="I29" s="69"/>
      <c r="L29" s="30"/>
      <c r="M29" s="27"/>
      <c r="N29" s="27"/>
      <c r="O29" s="27"/>
      <c r="P29" s="27"/>
      <c r="Q29" s="27"/>
      <c r="R29" s="27"/>
      <c r="S29" s="27"/>
      <c r="T29" s="27"/>
      <c r="U29" s="30"/>
      <c r="V29" s="40"/>
      <c r="W29" s="40"/>
      <c r="X29" s="93">
        <f t="shared" si="4"/>
        <v>4.1666666666666664E-2</v>
      </c>
      <c r="Y29" s="106">
        <f t="shared" si="0"/>
        <v>0.77263505234029395</v>
      </c>
      <c r="Z29" s="80">
        <f t="shared" si="1"/>
        <v>1.4263434285159067</v>
      </c>
      <c r="AA29" s="80">
        <f t="shared" si="2"/>
        <v>1.7384288677656614</v>
      </c>
      <c r="AB29" s="107">
        <f t="shared" si="3"/>
        <v>1372.1487257843057</v>
      </c>
      <c r="AC29" s="108">
        <f t="shared" si="5"/>
        <v>32931.569418823339</v>
      </c>
      <c r="AD29" s="5"/>
      <c r="AE29" s="45"/>
      <c r="AF29" s="45"/>
      <c r="AG29" s="45"/>
      <c r="AH29" s="45"/>
      <c r="AI29" s="44"/>
    </row>
    <row r="30" spans="1:35" s="28" customFormat="1" ht="12.75" x14ac:dyDescent="0.2">
      <c r="A30" s="76"/>
      <c r="E30" s="69"/>
      <c r="F30" s="69"/>
      <c r="J30"/>
      <c r="L30" s="30"/>
      <c r="M30" s="27"/>
      <c r="N30" s="27"/>
      <c r="O30" s="27"/>
      <c r="P30" s="27"/>
      <c r="Q30" s="27"/>
      <c r="R30" s="27"/>
      <c r="S30" s="27"/>
      <c r="T30" s="27"/>
      <c r="U30" s="30"/>
      <c r="V30" s="40"/>
      <c r="W30" s="40"/>
      <c r="X30" s="93">
        <f t="shared" si="4"/>
        <v>4.9999999999999996E-2</v>
      </c>
      <c r="Y30" s="106">
        <f t="shared" si="0"/>
        <v>0.77263505234029395</v>
      </c>
      <c r="Z30" s="80">
        <f t="shared" si="1"/>
        <v>1.4263434285159067</v>
      </c>
      <c r="AA30" s="80">
        <f t="shared" si="2"/>
        <v>1.7384288677656614</v>
      </c>
      <c r="AB30" s="107">
        <f t="shared" si="3"/>
        <v>1472.6539239852382</v>
      </c>
      <c r="AC30" s="108">
        <f t="shared" si="5"/>
        <v>29453.078479704767</v>
      </c>
      <c r="AD30" s="18"/>
      <c r="AE30" s="45"/>
      <c r="AF30" s="45"/>
      <c r="AG30" s="45"/>
      <c r="AH30" s="45"/>
      <c r="AI30" s="44"/>
    </row>
    <row r="31" spans="1:35" s="28" customFormat="1" ht="12.75" x14ac:dyDescent="0.2">
      <c r="A31" s="76"/>
      <c r="B31" s="28" t="s">
        <v>73</v>
      </c>
      <c r="L31" s="30"/>
      <c r="M31" s="27"/>
      <c r="N31" s="27"/>
      <c r="O31" s="27"/>
      <c r="P31" s="27"/>
      <c r="Q31" s="27"/>
      <c r="R31" s="27"/>
      <c r="S31" s="27"/>
      <c r="T31" s="27"/>
      <c r="U31" s="30"/>
      <c r="V31" s="40"/>
      <c r="W31" s="40"/>
      <c r="X31" s="93">
        <f t="shared" si="4"/>
        <v>5.8333333333333327E-2</v>
      </c>
      <c r="Y31" s="106">
        <f t="shared" si="0"/>
        <v>0.77263505234029395</v>
      </c>
      <c r="Z31" s="80">
        <f t="shared" si="1"/>
        <v>1.4263434285159067</v>
      </c>
      <c r="AA31" s="80">
        <f t="shared" si="2"/>
        <v>1.7384288677656614</v>
      </c>
      <c r="AB31" s="107">
        <f t="shared" si="3"/>
        <v>1531.4172309167479</v>
      </c>
      <c r="AC31" s="108">
        <f t="shared" si="5"/>
        <v>26252.866815715683</v>
      </c>
      <c r="AD31" s="18"/>
      <c r="AE31" s="45"/>
      <c r="AF31" s="45"/>
      <c r="AG31" s="45"/>
      <c r="AH31" s="45"/>
      <c r="AI31" s="44"/>
    </row>
    <row r="32" spans="1:35" s="28" customFormat="1" ht="12.75" x14ac:dyDescent="0.2">
      <c r="A32" s="72"/>
      <c r="I32" s="73"/>
      <c r="J32" s="69"/>
      <c r="K32" s="77"/>
      <c r="L32" s="30"/>
      <c r="M32" s="27"/>
      <c r="N32" s="27"/>
      <c r="O32" s="27"/>
      <c r="P32" s="27"/>
      <c r="Q32" s="27"/>
      <c r="R32" s="27"/>
      <c r="S32" s="27"/>
      <c r="T32" s="27"/>
      <c r="U32" s="30"/>
      <c r="V32" s="40"/>
      <c r="W32" s="40"/>
      <c r="X32" s="93">
        <f t="shared" si="4"/>
        <v>6.6666666666666666E-2</v>
      </c>
      <c r="Y32" s="106">
        <f t="shared" si="0"/>
        <v>0.77263505234029395</v>
      </c>
      <c r="Z32" s="80">
        <f t="shared" si="1"/>
        <v>1.4263434285159067</v>
      </c>
      <c r="AA32" s="80">
        <f t="shared" si="2"/>
        <v>1.7384288677656614</v>
      </c>
      <c r="AB32" s="107">
        <f t="shared" si="3"/>
        <v>1555.3956284570718</v>
      </c>
      <c r="AC32" s="108">
        <f t="shared" si="5"/>
        <v>23330.934426856078</v>
      </c>
      <c r="AD32" s="18"/>
      <c r="AE32" s="45"/>
      <c r="AF32" s="45"/>
      <c r="AG32" s="45"/>
      <c r="AH32" s="45"/>
      <c r="AI32" s="44"/>
    </row>
    <row r="33" spans="1:35" s="28" customFormat="1" ht="12.75" x14ac:dyDescent="0.2">
      <c r="A33" s="76"/>
      <c r="G33" s="69"/>
      <c r="H33" s="69"/>
      <c r="I33" s="69"/>
      <c r="J33" s="69"/>
      <c r="K33" s="77"/>
      <c r="L33" s="30"/>
      <c r="M33" s="27"/>
      <c r="N33" s="27"/>
      <c r="O33" s="27"/>
      <c r="P33" s="27"/>
      <c r="Q33" s="27"/>
      <c r="R33" s="27"/>
      <c r="S33" s="27"/>
      <c r="T33" s="27"/>
      <c r="U33" s="30"/>
      <c r="V33" s="40"/>
      <c r="W33" s="40"/>
      <c r="X33" s="93">
        <f t="shared" si="4"/>
        <v>7.4999999999999997E-2</v>
      </c>
      <c r="Y33" s="106">
        <f t="shared" si="0"/>
        <v>0.77263505234029395</v>
      </c>
      <c r="Z33" s="80">
        <f t="shared" si="1"/>
        <v>1.4263434285159067</v>
      </c>
      <c r="AA33" s="80">
        <f t="shared" si="2"/>
        <v>1.7384288677656614</v>
      </c>
      <c r="AB33" s="107">
        <f t="shared" si="3"/>
        <v>1551.5460984844474</v>
      </c>
      <c r="AC33" s="108">
        <f t="shared" si="5"/>
        <v>20687.281313125965</v>
      </c>
      <c r="AD33" s="18"/>
      <c r="AE33" s="45"/>
      <c r="AF33" s="45"/>
      <c r="AG33" s="45"/>
      <c r="AH33" s="45"/>
      <c r="AI33" s="44"/>
    </row>
    <row r="34" spans="1:35" s="28" customFormat="1" ht="12.75" x14ac:dyDescent="0.2">
      <c r="A34" s="76"/>
      <c r="B34" s="72" t="s">
        <v>71</v>
      </c>
      <c r="C34" s="28" t="str">
        <f>[1]!xln(C35)</f>
        <v>H19 × H23 / ((1 - H20²) × C24 × H21² × (H16 / 2)²) × ((H18 - H23 / 2) × (H18 - H23) × H17 + H17³)</v>
      </c>
      <c r="D34" s="69"/>
      <c r="E34" s="69"/>
      <c r="F34" s="76"/>
      <c r="G34" s="83"/>
      <c r="H34" s="73"/>
      <c r="I34" s="84"/>
      <c r="J34" s="69"/>
      <c r="K34" s="69"/>
      <c r="L34" s="30"/>
      <c r="M34" s="27"/>
      <c r="N34" s="27"/>
      <c r="O34" s="27"/>
      <c r="P34" s="27"/>
      <c r="Q34" s="27"/>
      <c r="R34" s="27"/>
      <c r="S34" s="27"/>
      <c r="T34" s="27"/>
      <c r="U34" s="30"/>
      <c r="V34" s="40"/>
      <c r="W34" s="40"/>
      <c r="X34" s="93">
        <f t="shared" si="4"/>
        <v>8.3333333333333329E-2</v>
      </c>
      <c r="Y34" s="106">
        <f t="shared" si="0"/>
        <v>0.77263505234029395</v>
      </c>
      <c r="Z34" s="80">
        <f t="shared" si="1"/>
        <v>1.4263434285159067</v>
      </c>
      <c r="AA34" s="80">
        <f t="shared" si="2"/>
        <v>1.7384288677656614</v>
      </c>
      <c r="AB34" s="107">
        <f t="shared" si="3"/>
        <v>1526.8256228771113</v>
      </c>
      <c r="AC34" s="108">
        <f t="shared" si="5"/>
        <v>18321.907474525338</v>
      </c>
      <c r="AD34" s="18"/>
      <c r="AE34" s="45"/>
      <c r="AF34" s="45"/>
      <c r="AG34" s="45"/>
      <c r="AH34" s="45"/>
      <c r="AI34" s="44"/>
    </row>
    <row r="35" spans="1:35" s="28" customFormat="1" ht="12.75" x14ac:dyDescent="0.2">
      <c r="A35" s="69"/>
      <c r="B35" s="72" t="s">
        <v>67</v>
      </c>
      <c r="C35" s="103">
        <f>H19*H23/((1-H20^2)*C24*H21^2*(H16/2)^2)*((H18-H23/2)*(H18-H23)*H17+H17^3)</f>
        <v>1442.5997622712537</v>
      </c>
      <c r="D35" s="102" t="s">
        <v>48</v>
      </c>
      <c r="E35" s="79"/>
      <c r="F35" s="69"/>
      <c r="G35" s="69"/>
      <c r="H35" s="69"/>
      <c r="I35" s="69"/>
      <c r="J35" s="69"/>
      <c r="K35" s="69"/>
      <c r="L35" s="30"/>
      <c r="M35" s="27"/>
      <c r="N35" s="27"/>
      <c r="O35" s="27"/>
      <c r="P35" s="27"/>
      <c r="Q35" s="27"/>
      <c r="R35" s="27"/>
      <c r="S35" s="27"/>
      <c r="T35" s="27"/>
      <c r="U35" s="30"/>
      <c r="V35" s="40"/>
      <c r="W35" s="40"/>
      <c r="X35" s="93">
        <f t="shared" si="4"/>
        <v>9.166666666666666E-2</v>
      </c>
      <c r="Y35" s="106">
        <f t="shared" si="0"/>
        <v>0.77263505234029395</v>
      </c>
      <c r="Z35" s="80">
        <f t="shared" si="1"/>
        <v>1.4263434285159067</v>
      </c>
      <c r="AA35" s="80">
        <f t="shared" si="2"/>
        <v>1.7384288677656614</v>
      </c>
      <c r="AB35" s="107">
        <f t="shared" si="3"/>
        <v>1488.1911835133012</v>
      </c>
      <c r="AC35" s="108">
        <f t="shared" si="5"/>
        <v>16234.812911054196</v>
      </c>
      <c r="AD35" s="5"/>
      <c r="AE35" s="45"/>
      <c r="AF35" s="45"/>
      <c r="AG35" s="45"/>
      <c r="AH35" s="45"/>
      <c r="AI35" s="44"/>
    </row>
    <row r="36" spans="1:35" s="28" customFormat="1" ht="12.75" x14ac:dyDescent="0.2">
      <c r="K36" s="69"/>
      <c r="L36" s="30"/>
      <c r="M36" s="27"/>
      <c r="N36" s="27"/>
      <c r="O36" s="27"/>
      <c r="P36" s="27"/>
      <c r="Q36" s="27"/>
      <c r="R36" s="27"/>
      <c r="S36" s="27"/>
      <c r="T36" s="27"/>
      <c r="U36" s="30"/>
      <c r="V36" s="40"/>
      <c r="W36" s="40"/>
      <c r="X36" s="93">
        <f t="shared" si="4"/>
        <v>9.9999999999999992E-2</v>
      </c>
      <c r="Y36" s="106">
        <f t="shared" si="0"/>
        <v>0.77263505234029395</v>
      </c>
      <c r="Z36" s="80">
        <f t="shared" si="1"/>
        <v>1.4263434285159067</v>
      </c>
      <c r="AA36" s="80">
        <f t="shared" si="2"/>
        <v>1.7384288677656614</v>
      </c>
      <c r="AB36" s="107">
        <f t="shared" si="3"/>
        <v>1442.5997622712539</v>
      </c>
      <c r="AC36" s="108">
        <f t="shared" si="5"/>
        <v>14425.997622712541</v>
      </c>
      <c r="AD36" s="5"/>
      <c r="AE36" s="45"/>
      <c r="AF36" s="45"/>
      <c r="AG36" s="45"/>
      <c r="AH36" s="45"/>
      <c r="AI36" s="44"/>
    </row>
    <row r="37" spans="1:35" s="28" customFormat="1" ht="12.75" x14ac:dyDescent="0.2">
      <c r="A37" s="69"/>
      <c r="B37" s="81" t="s">
        <v>83</v>
      </c>
      <c r="D37" s="78"/>
      <c r="E37" s="70"/>
      <c r="L37" s="30"/>
      <c r="M37" s="27"/>
      <c r="N37" s="27"/>
      <c r="O37" s="27"/>
      <c r="P37" s="27"/>
      <c r="Q37" s="27"/>
      <c r="R37" s="27"/>
      <c r="S37" s="27"/>
      <c r="T37" s="27"/>
      <c r="U37" s="30"/>
      <c r="V37" s="40"/>
      <c r="W37" s="40"/>
      <c r="X37" s="93">
        <f t="shared" si="4"/>
        <v>0.10833333333333332</v>
      </c>
      <c r="Y37" s="106">
        <f t="shared" si="0"/>
        <v>0.77263505234029395</v>
      </c>
      <c r="Z37" s="80">
        <f t="shared" si="1"/>
        <v>1.4263434285159067</v>
      </c>
      <c r="AA37" s="80">
        <f t="shared" si="2"/>
        <v>1.7384288677656614</v>
      </c>
      <c r="AB37" s="107">
        <f t="shared" si="3"/>
        <v>1397.0083410292063</v>
      </c>
      <c r="AC37" s="108">
        <f t="shared" si="5"/>
        <v>12895.461609500368</v>
      </c>
      <c r="AD37" s="40"/>
      <c r="AE37" s="43"/>
      <c r="AF37" s="51"/>
      <c r="AG37" s="42"/>
      <c r="AH37" s="5"/>
      <c r="AI37" s="5"/>
    </row>
    <row r="38" spans="1:35" s="28" customFormat="1" ht="12.75" x14ac:dyDescent="0.2">
      <c r="B38" s="72" t="s">
        <v>74</v>
      </c>
      <c r="C38" s="104">
        <f>C35/H23</f>
        <v>14425.997622712535</v>
      </c>
      <c r="D38" s="99" t="s">
        <v>50</v>
      </c>
      <c r="E38" s="99"/>
      <c r="F38" s="78"/>
      <c r="G38" s="69"/>
      <c r="H38" s="69"/>
      <c r="I38"/>
      <c r="J38" s="69"/>
      <c r="K38" s="69"/>
      <c r="L38" s="30"/>
      <c r="M38" s="27"/>
      <c r="N38" s="27"/>
      <c r="O38" s="27"/>
      <c r="P38" s="27"/>
      <c r="Q38" s="27"/>
      <c r="R38" s="27"/>
      <c r="S38" s="27"/>
      <c r="T38" s="27"/>
      <c r="U38" s="30"/>
      <c r="V38" s="40"/>
      <c r="W38" s="40"/>
      <c r="X38" s="93">
        <f t="shared" si="4"/>
        <v>0.11666666666666665</v>
      </c>
      <c r="Y38" s="106">
        <f t="shared" si="0"/>
        <v>0.77263505234029395</v>
      </c>
      <c r="Z38" s="80">
        <f t="shared" si="1"/>
        <v>1.4263434285159067</v>
      </c>
      <c r="AA38" s="80">
        <f t="shared" si="2"/>
        <v>1.7384288677656614</v>
      </c>
      <c r="AB38" s="107">
        <f t="shared" si="3"/>
        <v>1358.373901665396</v>
      </c>
      <c r="AC38" s="108">
        <f t="shared" si="5"/>
        <v>11643.204871417682</v>
      </c>
      <c r="AD38" s="5"/>
      <c r="AE38" s="41"/>
      <c r="AF38" s="41"/>
      <c r="AG38" s="41"/>
      <c r="AH38" s="41"/>
      <c r="AI38" s="41"/>
    </row>
    <row r="39" spans="1:35" s="28" customFormat="1" ht="12.75" x14ac:dyDescent="0.2">
      <c r="A39" s="76"/>
      <c r="K39" s="69"/>
      <c r="L39" s="30"/>
      <c r="M39" s="27"/>
      <c r="N39" s="27"/>
      <c r="O39" s="27"/>
      <c r="P39" s="27"/>
      <c r="Q39" s="27"/>
      <c r="R39" s="27"/>
      <c r="S39" s="27"/>
      <c r="T39" s="27"/>
      <c r="U39" s="30"/>
      <c r="V39" s="40"/>
      <c r="W39" s="40"/>
      <c r="X39" s="93">
        <f t="shared" si="4"/>
        <v>0.12499999999999999</v>
      </c>
      <c r="Y39" s="106">
        <f t="shared" si="0"/>
        <v>0.77263505234029395</v>
      </c>
      <c r="Z39" s="80">
        <f t="shared" si="1"/>
        <v>1.4263434285159067</v>
      </c>
      <c r="AA39" s="80">
        <f t="shared" si="2"/>
        <v>1.7384288677656614</v>
      </c>
      <c r="AB39" s="107">
        <f t="shared" si="3"/>
        <v>1333.6534260580599</v>
      </c>
      <c r="AC39" s="108">
        <f t="shared" si="5"/>
        <v>10669.227408464481</v>
      </c>
      <c r="AD39" s="5"/>
      <c r="AE39" s="41"/>
      <c r="AF39" s="41"/>
      <c r="AG39" s="41"/>
      <c r="AH39" s="41"/>
      <c r="AI39" s="41"/>
    </row>
    <row r="40" spans="1:35" s="28" customFormat="1" ht="12.75" x14ac:dyDescent="0.2">
      <c r="A40" s="69"/>
      <c r="B40" s="81" t="s">
        <v>82</v>
      </c>
      <c r="C40" s="85"/>
      <c r="D40" s="78"/>
      <c r="E40" s="70"/>
      <c r="F40" s="78"/>
      <c r="G40" s="69"/>
      <c r="H40" s="99"/>
      <c r="I40" s="99"/>
      <c r="J40" s="99"/>
      <c r="K40" s="69"/>
      <c r="L40" s="30"/>
      <c r="M40" s="27"/>
      <c r="N40" s="27"/>
      <c r="O40" s="27"/>
      <c r="P40" s="27"/>
      <c r="Q40" s="27"/>
      <c r="R40" s="27"/>
      <c r="S40" s="27"/>
      <c r="T40" s="27"/>
      <c r="U40" s="30"/>
      <c r="V40" s="40"/>
      <c r="W40" s="40"/>
      <c r="X40" s="93">
        <f t="shared" si="4"/>
        <v>0.13333333333333333</v>
      </c>
      <c r="Y40" s="106">
        <f t="shared" si="0"/>
        <v>0.77263505234029395</v>
      </c>
      <c r="Z40" s="80">
        <f t="shared" si="1"/>
        <v>1.4263434285159067</v>
      </c>
      <c r="AA40" s="80">
        <f t="shared" si="2"/>
        <v>1.7384288677656614</v>
      </c>
      <c r="AB40" s="107">
        <f t="shared" si="3"/>
        <v>1329.8038960854353</v>
      </c>
      <c r="AC40" s="108">
        <f t="shared" si="5"/>
        <v>9973.5292206407648</v>
      </c>
      <c r="AD40" s="5"/>
      <c r="AE40" s="41"/>
      <c r="AF40" s="41"/>
      <c r="AG40" s="41"/>
      <c r="AH40" s="41"/>
      <c r="AI40" s="41"/>
    </row>
    <row r="41" spans="1:35" s="28" customFormat="1" ht="12.75" x14ac:dyDescent="0.2">
      <c r="A41" s="76"/>
      <c r="C41" s="99"/>
      <c r="D41" s="99"/>
      <c r="E41" s="99"/>
      <c r="F41" s="99"/>
      <c r="G41" s="99"/>
      <c r="H41" s="99"/>
      <c r="I41" s="99"/>
      <c r="J41" s="99"/>
      <c r="K41" s="69"/>
      <c r="L41" s="30"/>
      <c r="M41" s="27"/>
      <c r="N41" s="27"/>
      <c r="O41" s="27"/>
      <c r="P41" s="27"/>
      <c r="Q41" s="27"/>
      <c r="R41" s="27"/>
      <c r="S41" s="27"/>
      <c r="T41" s="27"/>
      <c r="U41" s="30"/>
      <c r="V41" s="40"/>
      <c r="W41" s="40"/>
      <c r="X41" s="93">
        <f t="shared" si="4"/>
        <v>0.14166666666666666</v>
      </c>
      <c r="Y41" s="106">
        <f t="shared" si="0"/>
        <v>0.77263505234029395</v>
      </c>
      <c r="Z41" s="80">
        <f t="shared" si="1"/>
        <v>1.4263434285159067</v>
      </c>
      <c r="AA41" s="80">
        <f t="shared" si="2"/>
        <v>1.7384288677656614</v>
      </c>
      <c r="AB41" s="107">
        <f t="shared" si="3"/>
        <v>1353.7822936257594</v>
      </c>
      <c r="AC41" s="108">
        <f t="shared" si="5"/>
        <v>9556.1103079465374</v>
      </c>
      <c r="AD41" s="5"/>
      <c r="AE41" s="5"/>
      <c r="AF41" s="5"/>
      <c r="AG41" s="5"/>
      <c r="AH41" s="5"/>
      <c r="AI41" s="5"/>
    </row>
    <row r="42" spans="1:35" s="28" customFormat="1" ht="12.75" x14ac:dyDescent="0.2">
      <c r="A42" s="69"/>
      <c r="H42" s="69"/>
      <c r="I42" s="78"/>
      <c r="J42" s="69"/>
      <c r="K42" s="69"/>
      <c r="L42" s="30"/>
      <c r="M42" s="27"/>
      <c r="N42" s="27"/>
      <c r="O42" s="27"/>
      <c r="P42" s="27"/>
      <c r="Q42" s="27"/>
      <c r="R42" s="27"/>
      <c r="S42" s="27"/>
      <c r="T42" s="27"/>
      <c r="U42" s="30"/>
      <c r="V42" s="40"/>
      <c r="W42" s="40"/>
      <c r="X42" s="93">
        <f t="shared" si="4"/>
        <v>0.15</v>
      </c>
      <c r="Y42" s="106">
        <f t="shared" si="0"/>
        <v>0.77263505234029395</v>
      </c>
      <c r="Z42" s="80">
        <f t="shared" si="1"/>
        <v>1.4263434285159067</v>
      </c>
      <c r="AA42" s="80">
        <f t="shared" si="2"/>
        <v>1.7384288677656614</v>
      </c>
      <c r="AB42" s="107">
        <f t="shared" si="3"/>
        <v>1412.5456005572692</v>
      </c>
      <c r="AC42" s="108">
        <f t="shared" si="5"/>
        <v>9416.9706703817956</v>
      </c>
      <c r="AD42" s="5"/>
      <c r="AE42" s="5"/>
      <c r="AF42" s="5"/>
      <c r="AG42" s="5"/>
      <c r="AH42" s="5"/>
      <c r="AI42" s="50"/>
    </row>
    <row r="43" spans="1:35" s="28" customFormat="1" ht="12.75" x14ac:dyDescent="0.2">
      <c r="A43" s="69"/>
      <c r="B43" s="72" t="s">
        <v>71</v>
      </c>
      <c r="C43" s="28" t="str">
        <f>[1]!xln(C44)</f>
        <v>(2.9E+07) × 0.1 / ((1 - 0.03²) × 0.773 × 3² × (0.5 / 2)²) × (1.43 × (0.1 - 0.1 / 2) + 1.74 × 0.06)</v>
      </c>
      <c r="D43" s="69"/>
      <c r="E43" s="46"/>
      <c r="F43" s="46"/>
      <c r="G43" s="5"/>
      <c r="H43" s="46"/>
      <c r="I43" s="46"/>
      <c r="J43" s="5"/>
      <c r="K43" s="69"/>
      <c r="L43" s="30"/>
      <c r="M43" s="27"/>
      <c r="N43" s="27"/>
      <c r="O43" s="27"/>
      <c r="P43" s="27"/>
      <c r="Q43" s="27"/>
      <c r="R43" s="27"/>
      <c r="S43" s="27"/>
      <c r="T43" s="27"/>
      <c r="U43" s="30"/>
      <c r="V43" s="40"/>
      <c r="W43" s="40"/>
      <c r="X43" s="93">
        <f t="shared" si="4"/>
        <v>0.15833333333333333</v>
      </c>
      <c r="Y43" s="106">
        <f t="shared" si="0"/>
        <v>0.77263505234029395</v>
      </c>
      <c r="Z43" s="80">
        <f t="shared" si="1"/>
        <v>1.4263434285159067</v>
      </c>
      <c r="AA43" s="80">
        <f t="shared" si="2"/>
        <v>1.7384288677656614</v>
      </c>
      <c r="AB43" s="107">
        <f t="shared" si="3"/>
        <v>1513.0507987582016</v>
      </c>
      <c r="AC43" s="108">
        <f t="shared" si="5"/>
        <v>9556.1103079465374</v>
      </c>
      <c r="AD43" s="5"/>
      <c r="AE43" s="5"/>
      <c r="AF43" s="5"/>
      <c r="AG43" s="5"/>
      <c r="AH43" s="5"/>
      <c r="AI43" s="50"/>
    </row>
    <row r="44" spans="1:35" s="28" customFormat="1" ht="12.75" x14ac:dyDescent="0.2">
      <c r="A44" s="76"/>
      <c r="B44" s="76" t="s">
        <v>75</v>
      </c>
      <c r="C44" s="105">
        <f>H19*H23/((1-H20^2)*C24*H21^2*(H16/2)^2)*(C29*(H18-H23/2)+H29*H17)</f>
        <v>1172933.1427155754</v>
      </c>
      <c r="D44" s="102" t="s">
        <v>49</v>
      </c>
      <c r="E44" s="49"/>
      <c r="F44" s="40"/>
      <c r="G44" s="5"/>
      <c r="H44" s="49"/>
      <c r="I44" s="40"/>
      <c r="J44" s="47"/>
      <c r="K44" s="69"/>
      <c r="L44" s="30"/>
      <c r="M44" s="27"/>
      <c r="N44" s="27"/>
      <c r="O44" s="27"/>
      <c r="P44" s="27"/>
      <c r="Q44" s="27"/>
      <c r="R44" s="27"/>
      <c r="S44" s="27"/>
      <c r="T44" s="27"/>
      <c r="U44" s="30"/>
      <c r="V44" s="40"/>
      <c r="W44" s="40"/>
      <c r="X44" s="93">
        <f t="shared" si="4"/>
        <v>0.16666666666666666</v>
      </c>
      <c r="Y44" s="106">
        <f t="shared" si="0"/>
        <v>0.77263505234029395</v>
      </c>
      <c r="Z44" s="80">
        <f t="shared" si="1"/>
        <v>1.4263434285159067</v>
      </c>
      <c r="AA44" s="80">
        <f t="shared" si="2"/>
        <v>1.7384288677656614</v>
      </c>
      <c r="AB44" s="107">
        <f t="shared" si="3"/>
        <v>1662.2548701067938</v>
      </c>
      <c r="AC44" s="108">
        <f t="shared" si="5"/>
        <v>9973.529220640763</v>
      </c>
      <c r="AD44" s="5"/>
      <c r="AE44" s="5"/>
      <c r="AF44" s="5"/>
      <c r="AG44" s="5"/>
      <c r="AH44" s="5"/>
      <c r="AI44" s="50"/>
    </row>
    <row r="45" spans="1:35" s="28" customFormat="1" ht="12.75" x14ac:dyDescent="0.2">
      <c r="L45" s="30"/>
      <c r="M45" s="27"/>
      <c r="N45" s="27"/>
      <c r="O45" s="27"/>
      <c r="P45" s="27"/>
      <c r="Q45" s="27"/>
      <c r="R45" s="27"/>
      <c r="S45" s="27"/>
      <c r="T45" s="27"/>
      <c r="U45" s="30"/>
      <c r="V45" s="40"/>
      <c r="W45" s="40"/>
      <c r="X45" s="93">
        <f t="shared" si="4"/>
        <v>0.17499999999999999</v>
      </c>
      <c r="Y45" s="106">
        <f t="shared" si="0"/>
        <v>0.77263505234029395</v>
      </c>
      <c r="Z45" s="80">
        <f t="shared" si="1"/>
        <v>1.4263434285159067</v>
      </c>
      <c r="AA45" s="80">
        <f t="shared" si="2"/>
        <v>1.7384288677656614</v>
      </c>
      <c r="AB45" s="107">
        <f t="shared" si="3"/>
        <v>1867.1147964812835</v>
      </c>
      <c r="AC45" s="108">
        <f t="shared" si="5"/>
        <v>10669.227408464478</v>
      </c>
      <c r="AD45" s="5"/>
      <c r="AE45" s="5"/>
      <c r="AF45" s="5"/>
      <c r="AG45" s="5"/>
      <c r="AH45" s="5"/>
      <c r="AI45" s="50"/>
    </row>
    <row r="46" spans="1:35" s="28" customFormat="1" ht="12.75" x14ac:dyDescent="0.2">
      <c r="L46" s="30"/>
      <c r="M46" s="27"/>
      <c r="N46" s="27"/>
      <c r="O46" s="27"/>
      <c r="P46" s="27"/>
      <c r="Q46" s="27"/>
      <c r="R46" s="27"/>
      <c r="S46" s="27"/>
      <c r="T46" s="27"/>
      <c r="U46" s="30"/>
      <c r="V46" s="40"/>
      <c r="W46" s="40"/>
      <c r="X46" s="93">
        <f t="shared" si="4"/>
        <v>0.18333333333333332</v>
      </c>
      <c r="Y46" s="106">
        <f t="shared" si="0"/>
        <v>0.77263505234029395</v>
      </c>
      <c r="Z46" s="80">
        <f t="shared" si="1"/>
        <v>1.4263434285159067</v>
      </c>
      <c r="AA46" s="80">
        <f t="shared" si="2"/>
        <v>1.7384288677656614</v>
      </c>
      <c r="AB46" s="107">
        <f t="shared" si="3"/>
        <v>2134.587559759907</v>
      </c>
      <c r="AC46" s="108">
        <f t="shared" si="5"/>
        <v>11643.204871417674</v>
      </c>
      <c r="AD46" s="5"/>
      <c r="AE46" s="5"/>
      <c r="AF46" s="5"/>
      <c r="AG46" s="5"/>
      <c r="AH46" s="5"/>
      <c r="AI46" s="5"/>
    </row>
    <row r="47" spans="1:35" s="28" customFormat="1" ht="12.75" x14ac:dyDescent="0.2">
      <c r="L47" s="30"/>
      <c r="M47" s="27"/>
      <c r="N47" s="27"/>
      <c r="O47" s="27"/>
      <c r="P47" s="27"/>
      <c r="Q47" s="27"/>
      <c r="R47" s="27"/>
      <c r="S47" s="27"/>
      <c r="T47" s="27"/>
      <c r="U47" s="30"/>
      <c r="V47" s="40"/>
      <c r="W47" s="40"/>
      <c r="X47" s="93">
        <f t="shared" si="4"/>
        <v>0.19166666666666665</v>
      </c>
      <c r="Y47" s="106">
        <f t="shared" si="0"/>
        <v>0.77263505234029395</v>
      </c>
      <c r="Z47" s="80">
        <f t="shared" si="1"/>
        <v>1.4263434285159067</v>
      </c>
      <c r="AA47" s="80">
        <f t="shared" si="2"/>
        <v>1.7384288677656614</v>
      </c>
      <c r="AB47" s="107">
        <f t="shared" si="3"/>
        <v>2471.6301418209023</v>
      </c>
      <c r="AC47" s="108">
        <f t="shared" si="5"/>
        <v>12895.46160950036</v>
      </c>
      <c r="AD47" s="5"/>
      <c r="AE47" s="5"/>
      <c r="AF47" s="5"/>
      <c r="AG47" s="5"/>
      <c r="AH47" s="50"/>
      <c r="AI47" s="5"/>
    </row>
    <row r="48" spans="1:35" s="28" customFormat="1" ht="12.75" x14ac:dyDescent="0.2">
      <c r="A48" s="69"/>
      <c r="K48" s="69"/>
      <c r="L48" s="30"/>
      <c r="M48" s="27"/>
      <c r="N48" s="27"/>
      <c r="O48" s="27"/>
      <c r="P48" s="27"/>
      <c r="Q48" s="27"/>
      <c r="R48" s="27"/>
      <c r="S48" s="27"/>
      <c r="T48" s="27"/>
      <c r="U48" s="30"/>
      <c r="V48" s="40"/>
      <c r="W48" s="40"/>
      <c r="X48" s="93">
        <f t="shared" si="4"/>
        <v>0.19999999999999998</v>
      </c>
      <c r="Y48" s="106">
        <f t="shared" si="0"/>
        <v>0.77263505234029395</v>
      </c>
      <c r="Z48" s="80">
        <f t="shared" si="1"/>
        <v>1.4263434285159067</v>
      </c>
      <c r="AA48" s="80">
        <f t="shared" si="2"/>
        <v>1.7384288677656614</v>
      </c>
      <c r="AB48" s="107">
        <f t="shared" si="3"/>
        <v>2885.199524542506</v>
      </c>
      <c r="AC48" s="108">
        <f t="shared" si="5"/>
        <v>14425.997622712532</v>
      </c>
      <c r="AD48" s="5"/>
      <c r="AE48" s="5"/>
      <c r="AF48" s="5"/>
      <c r="AG48" s="5"/>
      <c r="AH48" s="5"/>
      <c r="AI48" s="5"/>
    </row>
    <row r="49" spans="1:35" s="28" customFormat="1" ht="12.75" x14ac:dyDescent="0.2">
      <c r="A49" s="69"/>
      <c r="K49" s="69"/>
      <c r="L49" s="30"/>
      <c r="M49" s="27"/>
      <c r="N49" s="27"/>
      <c r="O49" s="27"/>
      <c r="P49" s="27"/>
      <c r="Q49" s="27"/>
      <c r="R49" s="27"/>
      <c r="S49" s="27"/>
      <c r="T49" s="27"/>
      <c r="U49" s="30"/>
      <c r="V49" s="40"/>
      <c r="W49" s="40"/>
      <c r="AD49" s="5"/>
      <c r="AE49" s="5"/>
      <c r="AF49" s="5"/>
      <c r="AG49" s="5"/>
      <c r="AH49" s="5"/>
      <c r="AI49" s="5"/>
    </row>
    <row r="50" spans="1:35" s="28" customFormat="1" ht="12.75" x14ac:dyDescent="0.2">
      <c r="A50" s="69"/>
      <c r="K50" s="69"/>
      <c r="L50" s="30"/>
      <c r="M50" s="27"/>
      <c r="N50" s="27"/>
      <c r="O50" s="27"/>
      <c r="P50" s="27"/>
      <c r="Q50" s="27"/>
      <c r="R50" s="27"/>
      <c r="S50" s="27"/>
      <c r="T50" s="27"/>
      <c r="U50" s="30"/>
      <c r="V50" s="40"/>
      <c r="W50" s="40"/>
      <c r="AD50" s="5"/>
      <c r="AE50" s="5"/>
      <c r="AF50" s="5"/>
      <c r="AG50" s="5"/>
      <c r="AH50" s="5"/>
      <c r="AI50" s="5"/>
    </row>
    <row r="51" spans="1:35" s="28" customFormat="1" ht="12.75" x14ac:dyDescent="0.2">
      <c r="A51" s="69"/>
      <c r="K51" s="69"/>
      <c r="L51" s="30"/>
      <c r="M51" s="27"/>
      <c r="N51" s="27"/>
      <c r="O51" s="27"/>
      <c r="P51" s="27"/>
      <c r="Q51" s="27"/>
      <c r="R51" s="27"/>
      <c r="S51" s="27"/>
      <c r="T51" s="27"/>
      <c r="U51" s="30"/>
      <c r="V51" s="40"/>
      <c r="W51" s="40"/>
      <c r="X51" s="93">
        <f>H23</f>
        <v>0.1</v>
      </c>
      <c r="Y51" s="106">
        <f>6/(PI()*LN($H$21))*($H$21-1)^2/$H$21^2</f>
        <v>0.77263505234029395</v>
      </c>
      <c r="Z51" s="80">
        <f>6/(PI()*LN($H$21))*(($H$21-1)/LN($H$21)-1)</f>
        <v>1.4263434285159067</v>
      </c>
      <c r="AA51" s="80">
        <f>3/(PI()*LN($H$21))*($H$21-1)</f>
        <v>1.7384288677656614</v>
      </c>
      <c r="AB51" s="107">
        <f>$H$19*X51/((1-$H$20^2)*Y51*$H$21^2*($H$16/2)^2)*(($H$18-X51/2)*($H$18-X51)*$H$17+$H$17^3)</f>
        <v>1442.5997622712537</v>
      </c>
      <c r="AC51" s="108">
        <f t="shared" ref="AC51" si="6">AB51/X51</f>
        <v>14425.997622712535</v>
      </c>
      <c r="AD51" s="5"/>
      <c r="AE51" s="5"/>
      <c r="AF51" s="5"/>
      <c r="AG51" s="5"/>
      <c r="AH51" s="5"/>
      <c r="AI51" s="5"/>
    </row>
    <row r="52" spans="1:35" s="28" customFormat="1" ht="12.75" x14ac:dyDescent="0.2">
      <c r="A52" s="69"/>
      <c r="K52" s="69"/>
      <c r="L52" s="30"/>
      <c r="M52" s="27"/>
      <c r="N52" s="27"/>
      <c r="O52" s="27"/>
      <c r="P52" s="27"/>
      <c r="Q52" s="27"/>
      <c r="R52" s="27"/>
      <c r="S52" s="27"/>
      <c r="T52" s="27"/>
      <c r="U52" s="30"/>
      <c r="V52" s="40"/>
      <c r="W52" s="40"/>
      <c r="AD52" s="5"/>
      <c r="AE52" s="5"/>
      <c r="AF52" s="5"/>
      <c r="AG52" s="5"/>
      <c r="AH52" s="5"/>
      <c r="AI52" s="5"/>
    </row>
    <row r="53" spans="1:35" s="28" customFormat="1" ht="12.75" x14ac:dyDescent="0.2">
      <c r="A53" s="69"/>
      <c r="K53" s="69"/>
      <c r="L53" s="30"/>
      <c r="M53" s="27"/>
      <c r="N53" s="27"/>
      <c r="O53" s="27"/>
      <c r="P53" s="27"/>
      <c r="Q53" s="27"/>
      <c r="R53" s="27"/>
      <c r="S53" s="27"/>
      <c r="T53" s="27"/>
      <c r="U53" s="30"/>
      <c r="V53" s="40"/>
      <c r="W53" s="40"/>
      <c r="AD53" s="5"/>
      <c r="AE53" s="5"/>
      <c r="AF53" s="5"/>
      <c r="AG53" s="5"/>
      <c r="AH53" s="5"/>
      <c r="AI53" s="5"/>
    </row>
    <row r="54" spans="1:35" s="28" customFormat="1" ht="12.75" x14ac:dyDescent="0.2">
      <c r="A54" s="69"/>
      <c r="K54" s="69"/>
      <c r="L54" s="30"/>
      <c r="M54" s="27"/>
      <c r="N54" s="27"/>
      <c r="O54" s="27"/>
      <c r="P54" s="27"/>
      <c r="Q54" s="27"/>
      <c r="R54" s="27"/>
      <c r="S54" s="27"/>
      <c r="T54" s="27"/>
      <c r="U54" s="30"/>
      <c r="V54" s="40"/>
      <c r="W54" s="40"/>
      <c r="X54" s="88">
        <f>X51</f>
        <v>0.1</v>
      </c>
      <c r="Y54" s="28">
        <v>0</v>
      </c>
      <c r="AA54" s="88"/>
      <c r="AD54" s="5"/>
      <c r="AE54" s="5"/>
      <c r="AF54" s="5"/>
      <c r="AG54" s="5"/>
      <c r="AH54" s="5"/>
      <c r="AI54" s="5"/>
    </row>
    <row r="55" spans="1:35" s="28" customFormat="1" ht="12.75" x14ac:dyDescent="0.2">
      <c r="A55" s="69"/>
      <c r="K55" s="69"/>
      <c r="L55" s="30"/>
      <c r="M55" s="27"/>
      <c r="N55" s="27"/>
      <c r="O55" s="27"/>
      <c r="P55" s="27"/>
      <c r="Q55" s="27"/>
      <c r="R55" s="27"/>
      <c r="S55" s="27"/>
      <c r="T55" s="27"/>
      <c r="U55" s="30"/>
      <c r="V55" s="40"/>
      <c r="W55" s="40"/>
      <c r="X55" s="88">
        <f>X54</f>
        <v>0.1</v>
      </c>
      <c r="Y55" s="111">
        <f>AB51</f>
        <v>1442.5997622712537</v>
      </c>
      <c r="AA55" s="88">
        <f>X55</f>
        <v>0.1</v>
      </c>
      <c r="AB55" s="111">
        <f>AC51</f>
        <v>14425.997622712535</v>
      </c>
      <c r="AD55" s="5"/>
      <c r="AE55" s="5"/>
      <c r="AF55" s="5"/>
      <c r="AG55" s="5"/>
      <c r="AH55" s="5"/>
      <c r="AI55" s="5"/>
    </row>
    <row r="56" spans="1:35" s="28" customFormat="1" ht="12.75" x14ac:dyDescent="0.2">
      <c r="A56" s="5"/>
      <c r="K56" s="5"/>
      <c r="L56" s="30"/>
      <c r="M56" s="27"/>
      <c r="N56" s="27"/>
      <c r="O56" s="27"/>
      <c r="P56" s="27"/>
      <c r="Q56" s="27"/>
      <c r="R56" s="27"/>
      <c r="S56" s="27"/>
      <c r="T56" s="27"/>
      <c r="U56" s="30"/>
      <c r="V56" s="40"/>
      <c r="W56" s="40"/>
      <c r="X56" s="30">
        <v>0</v>
      </c>
      <c r="Y56" s="112">
        <f>Y55</f>
        <v>1442.5997622712537</v>
      </c>
      <c r="Z56" s="5"/>
      <c r="AA56" s="113">
        <f>X48</f>
        <v>0.19999999999999998</v>
      </c>
      <c r="AB56" s="112">
        <f>AC51</f>
        <v>14425.997622712535</v>
      </c>
      <c r="AC56" s="5"/>
      <c r="AD56" s="5"/>
      <c r="AE56" s="5"/>
      <c r="AF56" s="5"/>
      <c r="AG56" s="5"/>
      <c r="AH56" s="5"/>
      <c r="AI56" s="5"/>
    </row>
    <row r="57" spans="1:35" s="28" customFormat="1" ht="12.75" x14ac:dyDescent="0.2">
      <c r="A57" s="5"/>
      <c r="K57" s="47"/>
      <c r="L57" s="30"/>
      <c r="M57" s="27"/>
      <c r="N57" s="27"/>
      <c r="O57" s="27"/>
      <c r="P57" s="27"/>
      <c r="Q57" s="27"/>
      <c r="R57" s="27"/>
      <c r="S57" s="27"/>
      <c r="T57" s="27"/>
      <c r="U57" s="30"/>
      <c r="V57" s="40"/>
      <c r="W57" s="40"/>
      <c r="X57" s="30"/>
    </row>
    <row r="58" spans="1:35" s="28" customFormat="1" ht="12.75" x14ac:dyDescent="0.2">
      <c r="A58" s="5"/>
      <c r="B58" s="72"/>
      <c r="C58" s="85"/>
      <c r="D58" s="69"/>
      <c r="E58" s="49"/>
      <c r="F58" s="40"/>
      <c r="G58" s="5"/>
      <c r="H58" s="49"/>
      <c r="I58" s="40"/>
      <c r="J58" s="47"/>
      <c r="K58" s="47"/>
      <c r="L58" s="30"/>
      <c r="M58" s="27"/>
      <c r="N58" s="27"/>
      <c r="O58" s="27"/>
      <c r="P58" s="27"/>
      <c r="Q58" s="27"/>
      <c r="R58" s="27"/>
      <c r="S58" s="27"/>
      <c r="T58" s="27"/>
      <c r="U58" s="30"/>
      <c r="V58" s="40"/>
      <c r="W58" s="40"/>
      <c r="X58" s="30"/>
    </row>
    <row r="59" spans="1:35" s="28" customFormat="1" ht="12.75" x14ac:dyDescent="0.2">
      <c r="A59" s="5"/>
      <c r="B59" s="72"/>
      <c r="C59" s="85"/>
      <c r="D59" s="69"/>
      <c r="E59" s="49"/>
      <c r="F59" s="40"/>
      <c r="G59" s="5"/>
      <c r="H59" s="49"/>
      <c r="I59" s="40"/>
      <c r="J59" s="47"/>
      <c r="K59" s="47"/>
      <c r="L59" s="30"/>
      <c r="M59" s="27"/>
      <c r="N59" s="27"/>
      <c r="O59" s="27"/>
      <c r="P59" s="27"/>
      <c r="Q59" s="27"/>
      <c r="R59" s="27"/>
      <c r="S59" s="27"/>
      <c r="T59" s="27"/>
      <c r="U59" s="30"/>
      <c r="V59" s="40"/>
      <c r="W59" s="40"/>
      <c r="X59" s="30"/>
    </row>
    <row r="60" spans="1:35" s="28" customFormat="1" ht="12.75" x14ac:dyDescent="0.2">
      <c r="A60" s="5"/>
      <c r="B60" s="72"/>
      <c r="C60" s="85"/>
      <c r="D60" s="69"/>
      <c r="E60" s="49"/>
      <c r="F60" s="40"/>
      <c r="G60" s="5"/>
      <c r="H60" s="49"/>
      <c r="I60" s="40"/>
      <c r="J60" s="47"/>
      <c r="K60" s="47"/>
      <c r="L60" s="30"/>
      <c r="M60" s="27"/>
      <c r="N60" s="27"/>
      <c r="O60" s="27"/>
      <c r="P60" s="27"/>
      <c r="Q60" s="27"/>
      <c r="R60" s="27"/>
      <c r="S60" s="27"/>
      <c r="T60" s="27"/>
      <c r="U60" s="30"/>
      <c r="V60" s="40"/>
      <c r="W60" s="40"/>
      <c r="X60" s="30"/>
    </row>
    <row r="61" spans="1:35" s="28" customFormat="1" ht="12.75" x14ac:dyDescent="0.2">
      <c r="A61" s="53"/>
      <c r="B61" s="54"/>
      <c r="C61" s="55"/>
      <c r="D61" s="53"/>
      <c r="E61" s="53"/>
      <c r="F61" s="53"/>
      <c r="G61" s="55"/>
      <c r="H61" s="53"/>
      <c r="I61" s="53"/>
      <c r="J61" s="53"/>
      <c r="K61" s="53"/>
      <c r="L61" s="30"/>
      <c r="M61" s="27"/>
      <c r="N61" s="27"/>
      <c r="O61" s="27"/>
      <c r="P61" s="27"/>
      <c r="Q61" s="27"/>
      <c r="R61" s="27"/>
      <c r="S61" s="27"/>
      <c r="T61" s="27"/>
      <c r="U61" s="30"/>
      <c r="V61" s="30"/>
      <c r="W61" s="30"/>
      <c r="X61" s="30"/>
    </row>
    <row r="62" spans="1:35" s="28" customFormat="1" ht="12.75" x14ac:dyDescent="0.2">
      <c r="A62" s="53"/>
      <c r="B62" s="56"/>
      <c r="C62" s="55"/>
      <c r="D62" s="57"/>
      <c r="E62" s="57"/>
      <c r="F62" s="58" t="s">
        <v>34</v>
      </c>
      <c r="G62" s="55"/>
      <c r="H62" s="57"/>
      <c r="I62" s="57"/>
      <c r="J62" s="57"/>
      <c r="K62" s="53"/>
      <c r="L62" s="30"/>
      <c r="M62" s="27"/>
      <c r="N62" s="27"/>
      <c r="O62" s="27"/>
      <c r="P62" s="27"/>
      <c r="Q62" s="27"/>
      <c r="R62" s="27"/>
      <c r="S62" s="27"/>
      <c r="T62" s="27"/>
      <c r="U62" s="30"/>
      <c r="V62" s="30"/>
      <c r="W62" s="30"/>
      <c r="X62" s="30"/>
    </row>
    <row r="63" spans="1:35" s="28" customFormat="1" ht="12.75" x14ac:dyDescent="0.2">
      <c r="A63" s="53"/>
      <c r="B63" s="57"/>
      <c r="C63" s="57"/>
      <c r="D63" s="57"/>
      <c r="E63" s="57"/>
      <c r="F63" s="59" t="s">
        <v>35</v>
      </c>
      <c r="G63" s="57"/>
      <c r="H63" s="57"/>
      <c r="I63" s="57"/>
      <c r="J63" s="57"/>
      <c r="K63" s="53"/>
      <c r="L63" s="30"/>
      <c r="M63" s="27"/>
      <c r="N63" s="27"/>
      <c r="O63" s="27"/>
      <c r="P63" s="27"/>
      <c r="Q63" s="27"/>
      <c r="R63" s="27"/>
      <c r="S63" s="27"/>
      <c r="T63" s="27"/>
      <c r="U63" s="30"/>
      <c r="V63" s="30"/>
      <c r="W63" s="30"/>
      <c r="X63" s="30"/>
    </row>
  </sheetData>
  <mergeCells count="2">
    <mergeCell ref="B14:C14"/>
    <mergeCell ref="B13:K13"/>
  </mergeCells>
  <hyperlinks>
    <hyperlink ref="F63" r:id="rId1" xr:uid="{00000000-0004-0000-0100-000000000000}"/>
    <hyperlink ref="B14" r:id="rId2" xr:uid="{00000000-0004-0000-0100-000001000000}"/>
    <hyperlink ref="B13:K13" r:id="rId3" display="(Abbott, Richard. Analysis and Design of Composite and Metallic Flight Vehicle Structures 1st Edition, 2016)" xr:uid="{00000000-0004-0000-0100-000002000000}"/>
  </hyperlinks>
  <pageMargins left="0.47244094488188981" right="0.23622047244094491" top="0.31496062992125984" bottom="0.98425196850393704" header="0.43307086614173229" footer="0.59055118110236227"/>
  <pageSetup scale="96" orientation="portrait" horizontalDpi="300" r:id="rId4"/>
  <headerFooter alignWithMargins="0">
    <oddFooter>&amp;C&amp;"Arial,Bold"ABBOTT AEROSPACE INC. PROPRIETARY INFORMATION&amp;"Arial,Regular"
Subject to restrictions on the cover or first page</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2017-08-28T10:37:34Z</dcterms:modified>
  <cp:category>Engineering Spreadsheets</cp:category>
</cp:coreProperties>
</file>