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BIAXIAL COMPRESSION" sheetId="7" r:id="rId3"/>
    <sheet name="BENDING &amp; COMPRESSION" sheetId="13" r:id="rId4"/>
    <sheet name="COMPRESSION &amp; SHEAR" sheetId="14" r:id="rId5"/>
    <sheet name="BENDING &amp; SHEAR" sheetId="15" r:id="rId6"/>
  </sheets>
  <externalReferences>
    <externalReference r:id="rId7"/>
  </externalReferences>
  <definedNames>
    <definedName name="_xlnm.Print_Area" localSheetId="3">'BENDING &amp; COMPRESSION'!$A$8:$K$61</definedName>
    <definedName name="_xlnm.Print_Area" localSheetId="5">'BENDING &amp; SHEAR'!$A$8:$K$61</definedName>
    <definedName name="_xlnm.Print_Area" localSheetId="2">'BIAXIAL COMPRESSION'!$A$8:$K$61</definedName>
    <definedName name="_xlnm.Print_Area" localSheetId="4">'COMPRESSION &amp; SHEAR'!$A$8:$K$61</definedName>
    <definedName name="_xlnm.Print_Area" localSheetId="1">'READ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G1" i="14" l="1"/>
  <c r="G1" i="13"/>
  <c r="AB34" i="15"/>
  <c r="AB33" i="15"/>
  <c r="AB32" i="15"/>
  <c r="Y32" i="15"/>
  <c r="Z32" i="15" s="1"/>
  <c r="AB31" i="15"/>
  <c r="Y31" i="15" s="1"/>
  <c r="AB30" i="15"/>
  <c r="AB29" i="15"/>
  <c r="C29" i="15"/>
  <c r="AB28" i="15"/>
  <c r="AB27" i="15"/>
  <c r="C27" i="15"/>
  <c r="AD22" i="15" s="1"/>
  <c r="AB26" i="15"/>
  <c r="Y26" i="15" s="1"/>
  <c r="AB25" i="15"/>
  <c r="Y25" i="15" s="1"/>
  <c r="Z25" i="15" s="1"/>
  <c r="AB24" i="15"/>
  <c r="Y24" i="15"/>
  <c r="Z24" i="15" s="1"/>
  <c r="AB23" i="15"/>
  <c r="AE22" i="15"/>
  <c r="AB22" i="15"/>
  <c r="Y23" i="15" s="1"/>
  <c r="AB21" i="15"/>
  <c r="AB20" i="15"/>
  <c r="AB19" i="15"/>
  <c r="AB18" i="15"/>
  <c r="Y18" i="15"/>
  <c r="AB17" i="15"/>
  <c r="AB16" i="15"/>
  <c r="Y16" i="15" s="1"/>
  <c r="AB15" i="15"/>
  <c r="Y15" i="15" s="1"/>
  <c r="AB14" i="15"/>
  <c r="B12" i="15"/>
  <c r="F11" i="15"/>
  <c r="L10" i="15"/>
  <c r="F10" i="15"/>
  <c r="J9" i="15"/>
  <c r="F9" i="15"/>
  <c r="J8" i="15"/>
  <c r="F8" i="15"/>
  <c r="X7" i="15"/>
  <c r="X6" i="15"/>
  <c r="X5" i="15"/>
  <c r="X4" i="15"/>
  <c r="X3" i="15"/>
  <c r="X2" i="15"/>
  <c r="X1" i="15"/>
  <c r="G1" i="15" s="1"/>
  <c r="AB34" i="14"/>
  <c r="AB33" i="14"/>
  <c r="AB32" i="14"/>
  <c r="AB31" i="14"/>
  <c r="AB30" i="14"/>
  <c r="AB29" i="14"/>
  <c r="C29" i="14"/>
  <c r="AE22" i="14" s="1"/>
  <c r="AB28" i="14"/>
  <c r="AB27" i="14"/>
  <c r="C27" i="14"/>
  <c r="AD22" i="14" s="1"/>
  <c r="AB26" i="14"/>
  <c r="AB25" i="14"/>
  <c r="AB24" i="14"/>
  <c r="Y25" i="14" s="1"/>
  <c r="AB23" i="14"/>
  <c r="AB22" i="14"/>
  <c r="AB21" i="14"/>
  <c r="AB20" i="14"/>
  <c r="AB19" i="14"/>
  <c r="AB18" i="14"/>
  <c r="AB17" i="14"/>
  <c r="AB16" i="14"/>
  <c r="AB15" i="14"/>
  <c r="AB14" i="14"/>
  <c r="B12" i="14"/>
  <c r="F11" i="14"/>
  <c r="L10" i="14"/>
  <c r="F10" i="14"/>
  <c r="J9" i="14"/>
  <c r="F9" i="14"/>
  <c r="J8" i="14"/>
  <c r="F8" i="14"/>
  <c r="X7" i="14"/>
  <c r="X6" i="14"/>
  <c r="X5" i="14"/>
  <c r="X4" i="14"/>
  <c r="X3" i="14"/>
  <c r="X2" i="14"/>
  <c r="X1" i="14"/>
  <c r="J10" i="14" s="1"/>
  <c r="AB34" i="13"/>
  <c r="C26" i="14"/>
  <c r="C28" i="14"/>
  <c r="C28" i="15"/>
  <c r="C26" i="15"/>
  <c r="K41" i="15" l="1"/>
  <c r="AD24" i="14"/>
  <c r="Z17" i="15"/>
  <c r="Y17" i="15"/>
  <c r="Y27" i="15"/>
  <c r="Z31" i="15"/>
  <c r="Z18" i="15"/>
  <c r="Z16" i="15"/>
  <c r="Z23" i="15"/>
  <c r="AD24" i="15"/>
  <c r="V24" i="15" s="1"/>
  <c r="Z15" i="15"/>
  <c r="J10" i="15"/>
  <c r="Z27" i="15"/>
  <c r="Z26" i="15"/>
  <c r="Y22" i="15"/>
  <c r="Y30" i="15"/>
  <c r="Y21" i="15"/>
  <c r="Y29" i="15"/>
  <c r="Y33" i="15"/>
  <c r="Z33" i="15" s="1"/>
  <c r="Y34" i="15"/>
  <c r="Z34" i="15" s="1"/>
  <c r="Y19" i="15"/>
  <c r="Y20" i="15"/>
  <c r="Y28" i="15"/>
  <c r="Y18" i="14"/>
  <c r="Y21" i="14"/>
  <c r="Z21" i="14" s="1"/>
  <c r="Y29" i="14"/>
  <c r="Y19" i="14"/>
  <c r="Y26" i="14"/>
  <c r="Z26" i="14" s="1"/>
  <c r="Y33" i="14"/>
  <c r="Z33" i="14" s="1"/>
  <c r="V33" i="14" s="1"/>
  <c r="Y28" i="14"/>
  <c r="Z28" i="14" s="1"/>
  <c r="Y20" i="14"/>
  <c r="Y34" i="14"/>
  <c r="Z18" i="14"/>
  <c r="Z19" i="14"/>
  <c r="Z20" i="14"/>
  <c r="Y27" i="14"/>
  <c r="Y32" i="14"/>
  <c r="Z32" i="14" s="1"/>
  <c r="V32" i="14" s="1"/>
  <c r="Z29" i="14"/>
  <c r="Y24" i="14"/>
  <c r="Y31" i="14"/>
  <c r="Y23" i="14"/>
  <c r="Y30" i="14"/>
  <c r="Y17" i="14"/>
  <c r="Z25" i="14"/>
  <c r="Y15" i="14"/>
  <c r="Z15" i="14" s="1"/>
  <c r="V15" i="14" s="1"/>
  <c r="Y16" i="14"/>
  <c r="Z16" i="14" s="1"/>
  <c r="Y22" i="14"/>
  <c r="AB33" i="13"/>
  <c r="Y34" i="13" s="1"/>
  <c r="AB32" i="13"/>
  <c r="Y33" i="13" s="1"/>
  <c r="AB31" i="13"/>
  <c r="AB30" i="13"/>
  <c r="AB29" i="13"/>
  <c r="C29" i="13"/>
  <c r="AB28" i="13"/>
  <c r="J41" i="15"/>
  <c r="C28" i="13"/>
  <c r="V23" i="15" l="1"/>
  <c r="W23" i="15" s="1"/>
  <c r="V16" i="14"/>
  <c r="V29" i="14"/>
  <c r="W29" i="14" s="1"/>
  <c r="X29" i="14" s="1"/>
  <c r="V28" i="14"/>
  <c r="W28" i="14" s="1"/>
  <c r="V26" i="15"/>
  <c r="W26" i="15" s="1"/>
  <c r="V25" i="15"/>
  <c r="V18" i="15"/>
  <c r="W18" i="15" s="1"/>
  <c r="X18" i="15" s="1"/>
  <c r="V34" i="15"/>
  <c r="W34" i="15" s="1"/>
  <c r="X34" i="15" s="1"/>
  <c r="V20" i="14"/>
  <c r="V25" i="14"/>
  <c r="V27" i="15"/>
  <c r="W27" i="15" s="1"/>
  <c r="V19" i="14"/>
  <c r="V32" i="15"/>
  <c r="W32" i="15" s="1"/>
  <c r="V26" i="14"/>
  <c r="W26" i="14" s="1"/>
  <c r="V18" i="14"/>
  <c r="W18" i="14" s="1"/>
  <c r="V21" i="14"/>
  <c r="W21" i="14" s="1"/>
  <c r="V15" i="15"/>
  <c r="W15" i="15" s="1"/>
  <c r="V31" i="15"/>
  <c r="W31" i="15" s="1"/>
  <c r="X31" i="15" s="1"/>
  <c r="V33" i="15"/>
  <c r="W33" i="15" s="1"/>
  <c r="X33" i="15" s="1"/>
  <c r="W24" i="15"/>
  <c r="X24" i="15" s="1"/>
  <c r="X23" i="15"/>
  <c r="X27" i="15"/>
  <c r="X15" i="15"/>
  <c r="W25" i="15"/>
  <c r="X25" i="15" s="1"/>
  <c r="X26" i="15"/>
  <c r="Z20" i="15"/>
  <c r="V20" i="15" s="1"/>
  <c r="Z21" i="15"/>
  <c r="V21" i="15" s="1"/>
  <c r="Z29" i="15"/>
  <c r="V29" i="15" s="1"/>
  <c r="Z22" i="15"/>
  <c r="V22" i="15" s="1"/>
  <c r="Z28" i="15"/>
  <c r="V28" i="15" s="1"/>
  <c r="W28" i="15" s="1"/>
  <c r="X32" i="15"/>
  <c r="V17" i="15"/>
  <c r="Z19" i="15"/>
  <c r="V19" i="15" s="1"/>
  <c r="Z30" i="15"/>
  <c r="V30" i="15" s="1"/>
  <c r="W30" i="15" s="1"/>
  <c r="V16" i="15"/>
  <c r="Z34" i="14"/>
  <c r="V34" i="14" s="1"/>
  <c r="W34" i="14" s="1"/>
  <c r="Z30" i="14"/>
  <c r="V30" i="14" s="1"/>
  <c r="Z31" i="14"/>
  <c r="V31" i="14" s="1"/>
  <c r="W31" i="14" s="1"/>
  <c r="X26" i="14"/>
  <c r="W16" i="14"/>
  <c r="X16" i="14" s="1"/>
  <c r="Z24" i="14"/>
  <c r="V24" i="14" s="1"/>
  <c r="X28" i="14"/>
  <c r="W15" i="14"/>
  <c r="X15" i="14" s="1"/>
  <c r="Z23" i="14"/>
  <c r="V23" i="14" s="1"/>
  <c r="W19" i="14"/>
  <c r="X19" i="14" s="1"/>
  <c r="Z22" i="14"/>
  <c r="V22" i="14" s="1"/>
  <c r="W22" i="14" s="1"/>
  <c r="Z27" i="14"/>
  <c r="V27" i="14" s="1"/>
  <c r="Z17" i="14"/>
  <c r="V17" i="14" s="1"/>
  <c r="W17" i="14" s="1"/>
  <c r="W32" i="14"/>
  <c r="X32" i="14" s="1"/>
  <c r="W33" i="14"/>
  <c r="X33" i="14" s="1"/>
  <c r="W25" i="14"/>
  <c r="X25" i="14" s="1"/>
  <c r="W20" i="14"/>
  <c r="X20" i="14" s="1"/>
  <c r="Y31" i="13"/>
  <c r="Z31" i="13" s="1"/>
  <c r="Y29" i="13"/>
  <c r="Z29" i="13" s="1"/>
  <c r="Z34" i="13"/>
  <c r="Y30" i="13"/>
  <c r="Z33" i="13"/>
  <c r="Y32" i="13"/>
  <c r="AB27" i="13"/>
  <c r="C27" i="13"/>
  <c r="AB26" i="13"/>
  <c r="C26" i="13"/>
  <c r="X21" i="14" l="1"/>
  <c r="X18" i="14"/>
  <c r="W29" i="15"/>
  <c r="X29" i="15" s="1"/>
  <c r="W17" i="15"/>
  <c r="X17" i="15" s="1"/>
  <c r="X28" i="15"/>
  <c r="W21" i="15"/>
  <c r="X21" i="15" s="1"/>
  <c r="X30" i="15"/>
  <c r="W19" i="15"/>
  <c r="X19" i="15" s="1"/>
  <c r="W20" i="15"/>
  <c r="X20" i="15" s="1"/>
  <c r="W16" i="15"/>
  <c r="X16" i="15" s="1"/>
  <c r="W22" i="15"/>
  <c r="X22" i="15" s="1"/>
  <c r="X34" i="14"/>
  <c r="X17" i="14"/>
  <c r="W24" i="14"/>
  <c r="X24" i="14" s="1"/>
  <c r="W27" i="14"/>
  <c r="X27" i="14" s="1"/>
  <c r="W23" i="14"/>
  <c r="X23" i="14" s="1"/>
  <c r="W30" i="14"/>
  <c r="X30" i="14" s="1"/>
  <c r="X22" i="14"/>
  <c r="X31" i="14"/>
  <c r="Y27" i="13"/>
  <c r="Z32" i="13"/>
  <c r="Z30" i="13"/>
  <c r="Y28" i="13"/>
  <c r="AB25" i="13"/>
  <c r="Y26" i="13" s="1"/>
  <c r="AB24" i="13"/>
  <c r="AB23" i="13"/>
  <c r="AE22" i="13"/>
  <c r="AD22" i="13"/>
  <c r="AB22" i="13"/>
  <c r="Y23" i="13" s="1"/>
  <c r="AB21" i="13"/>
  <c r="AB20" i="13"/>
  <c r="AB19" i="13"/>
  <c r="AB18" i="13"/>
  <c r="AB17" i="13"/>
  <c r="AB16" i="13"/>
  <c r="AB15" i="13"/>
  <c r="AB14" i="13"/>
  <c r="AF17" i="15" l="1"/>
  <c r="AF19" i="15" s="1"/>
  <c r="AE15" i="15" s="1"/>
  <c r="AF17" i="14"/>
  <c r="AD24" i="13"/>
  <c r="V29" i="13" s="1"/>
  <c r="Y17" i="13"/>
  <c r="Z17" i="13" s="1"/>
  <c r="Y15" i="13"/>
  <c r="Z15" i="13" s="1"/>
  <c r="Y24" i="13"/>
  <c r="Z24" i="13" s="1"/>
  <c r="Y22" i="13"/>
  <c r="Z22" i="13" s="1"/>
  <c r="Y16" i="13"/>
  <c r="Z16" i="13" s="1"/>
  <c r="Y25" i="13"/>
  <c r="Z25" i="13" s="1"/>
  <c r="Y18" i="13"/>
  <c r="Z18" i="13" s="1"/>
  <c r="Z23" i="13"/>
  <c r="Z26" i="13"/>
  <c r="Z28" i="13"/>
  <c r="Y21" i="13"/>
  <c r="Z21" i="13" s="1"/>
  <c r="Y19" i="13"/>
  <c r="Z19" i="13" s="1"/>
  <c r="Y20" i="13"/>
  <c r="Z27" i="13"/>
  <c r="B12" i="13"/>
  <c r="F11" i="13"/>
  <c r="L10" i="13"/>
  <c r="F10" i="13"/>
  <c r="J9" i="13"/>
  <c r="F9" i="13"/>
  <c r="J8" i="13"/>
  <c r="F8" i="13"/>
  <c r="X7" i="13"/>
  <c r="X6" i="13"/>
  <c r="X5" i="13"/>
  <c r="X4" i="13"/>
  <c r="X3" i="13"/>
  <c r="X2" i="13"/>
  <c r="X1" i="13"/>
  <c r="C29" i="7"/>
  <c r="C27" i="7"/>
  <c r="AF24" i="15" l="1"/>
  <c r="AE19" i="15"/>
  <c r="AF15" i="15" s="1"/>
  <c r="AF19" i="14"/>
  <c r="AE15" i="14" s="1"/>
  <c r="AE19" i="14"/>
  <c r="AF24" i="14"/>
  <c r="V28" i="13"/>
  <c r="W28" i="13" s="1"/>
  <c r="V23" i="13"/>
  <c r="W23" i="13" s="1"/>
  <c r="X23" i="13" s="1"/>
  <c r="V30" i="13"/>
  <c r="W30" i="13" s="1"/>
  <c r="X30" i="13" s="1"/>
  <c r="V31" i="13"/>
  <c r="W31" i="13" s="1"/>
  <c r="X31" i="13" s="1"/>
  <c r="V32" i="13"/>
  <c r="W32" i="13" s="1"/>
  <c r="X32" i="13" s="1"/>
  <c r="V33" i="13"/>
  <c r="W33" i="13" s="1"/>
  <c r="X33" i="13" s="1"/>
  <c r="V22" i="13"/>
  <c r="W22" i="13" s="1"/>
  <c r="X22" i="13" s="1"/>
  <c r="V27" i="13"/>
  <c r="W27" i="13" s="1"/>
  <c r="X27" i="13" s="1"/>
  <c r="V34" i="13"/>
  <c r="W34" i="13" s="1"/>
  <c r="X34" i="13" s="1"/>
  <c r="V21" i="13"/>
  <c r="W21" i="13" s="1"/>
  <c r="X21" i="13" s="1"/>
  <c r="V18" i="13"/>
  <c r="W18" i="13" s="1"/>
  <c r="X18" i="13" s="1"/>
  <c r="V25" i="13"/>
  <c r="W25" i="13" s="1"/>
  <c r="X25" i="13" s="1"/>
  <c r="V16" i="13"/>
  <c r="W16" i="13" s="1"/>
  <c r="X16" i="13" s="1"/>
  <c r="V24" i="13"/>
  <c r="W24" i="13" s="1"/>
  <c r="X24" i="13" s="1"/>
  <c r="V15" i="13"/>
  <c r="W15" i="13" s="1"/>
  <c r="X15" i="13" s="1"/>
  <c r="V19" i="13"/>
  <c r="W19" i="13" s="1"/>
  <c r="X19" i="13" s="1"/>
  <c r="V26" i="13"/>
  <c r="W26" i="13" s="1"/>
  <c r="V17" i="13"/>
  <c r="W17" i="13" s="1"/>
  <c r="X17" i="13" s="1"/>
  <c r="W29" i="13"/>
  <c r="X29" i="13" s="1"/>
  <c r="Z20" i="13"/>
  <c r="V20" i="13" s="1"/>
  <c r="W20" i="13" s="1"/>
  <c r="J10" i="13"/>
  <c r="C12" i="12"/>
  <c r="C28" i="7"/>
  <c r="C26" i="7"/>
  <c r="AF20" i="15" l="1"/>
  <c r="K35" i="15"/>
  <c r="AF20" i="14"/>
  <c r="K34" i="14"/>
  <c r="AF15" i="14"/>
  <c r="X28" i="13"/>
  <c r="X26" i="13"/>
  <c r="X20" i="13"/>
  <c r="B12" i="7"/>
  <c r="F11" i="7"/>
  <c r="L10" i="7"/>
  <c r="F10" i="7"/>
  <c r="J9" i="7"/>
  <c r="F9" i="7"/>
  <c r="J8" i="7"/>
  <c r="F8" i="7"/>
  <c r="X7" i="7"/>
  <c r="X6" i="7"/>
  <c r="X5" i="7"/>
  <c r="X4" i="7"/>
  <c r="X3" i="7"/>
  <c r="X2" i="7"/>
  <c r="X1" i="7"/>
  <c r="J35" i="15"/>
  <c r="J34" i="14"/>
  <c r="AF17" i="13" l="1"/>
  <c r="AF19" i="13" s="1"/>
  <c r="AE15" i="13" s="1"/>
  <c r="J10" i="7"/>
  <c r="AB14" i="7"/>
  <c r="AB13" i="7"/>
  <c r="AE21" i="7"/>
  <c r="AD21" i="7"/>
  <c r="AB15" i="7"/>
  <c r="AB16" i="7"/>
  <c r="AB17" i="7"/>
  <c r="AB18" i="7"/>
  <c r="AB19" i="7"/>
  <c r="AB20" i="7"/>
  <c r="AB21" i="7"/>
  <c r="AB22" i="7"/>
  <c r="AB23" i="7"/>
  <c r="AB24" i="7"/>
  <c r="AB25" i="7"/>
  <c r="AB26" i="7"/>
  <c r="AB27" i="7"/>
  <c r="AB28" i="7"/>
  <c r="AB29" i="7"/>
  <c r="AB30" i="7"/>
  <c r="AB31" i="7"/>
  <c r="AB32" i="7"/>
  <c r="AB33" i="7"/>
  <c r="AF24" i="13" l="1"/>
  <c r="AE19" i="13"/>
  <c r="K34" i="13" s="1"/>
  <c r="Y15" i="7"/>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J34" i="13"/>
  <c r="AF20" i="13" l="1"/>
  <c r="AF15" i="13"/>
  <c r="V20" i="7"/>
  <c r="W20" i="7" s="1"/>
  <c r="X20" i="7" s="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X17" i="7" l="1"/>
  <c r="X23" i="7"/>
  <c r="X33" i="7"/>
  <c r="X29" i="7"/>
  <c r="X27" i="7"/>
  <c r="X30" i="7"/>
  <c r="X15" i="7"/>
  <c r="X22" i="7"/>
  <c r="AF16" i="7" l="1"/>
  <c r="AF23" i="7" s="1"/>
  <c r="AE18" i="7" l="1"/>
  <c r="AF18" i="7"/>
  <c r="AE14" i="7" s="1"/>
  <c r="AF19" i="7" l="1"/>
  <c r="AF14" i="7"/>
  <c r="K34" i="7"/>
  <c r="J34" i="7"/>
</calcChain>
</file>

<file path=xl/sharedStrings.xml><?xml version="1.0" encoding="utf-8"?>
<sst xmlns="http://schemas.openxmlformats.org/spreadsheetml/2006/main" count="297" uniqueCount="86">
  <si>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</si>
  <si>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</si>
  <si>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</si>
  <si>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</si>
  <si>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</si>
  <si>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</si>
  <si>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</si>
  <si>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</si>
  <si>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</si>
  <si>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</si>
  <si>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</si>
  <si>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</si>
  <si>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</si>
  <si>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</si>
  <si>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</si>
  <si>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</si>
  <si>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</si>
  <si>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</si>
  <si>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</si>
  <si>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</si>
  <si>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</si>
  <si>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</si>
  <si>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</si>
  <si>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</si>
  <si>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</si>
  <si>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</si>
  <si>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</si>
  <si>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</si>
  <si>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</si>
  <si>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</si>
  <si>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</si>
  <si>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</si>
  <si>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</si>
  <si>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</si>
  <si>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</si>
  <si>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</si>
  <si>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</si>
  <si>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</si>
  <si>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</si>
  <si>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</si>
  <si>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</si>
  <si>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</si>
  <si>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</si>
  <si>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</si>
  <si>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</si>
  <si>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</si>
  <si>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</si>
  <si>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</si>
  <si>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</si>
  <si>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</si>
  <si>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</si>
  <si>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</si>
  <si>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</si>
  <si>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</si>
  <si>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AA-SM-102-081</t>
  </si>
  <si>
    <t>INTERACTION OF CORED PANEL BUCKLING EFFECTS</t>
  </si>
  <si>
    <t>(NASA CR-1457, 1969)</t>
  </si>
  <si>
    <t>lb/in</t>
  </si>
  <si>
    <r>
      <t>R</t>
    </r>
    <r>
      <rPr>
        <vertAlign val="subscript"/>
        <sz val="10"/>
        <rFont val="Calibri"/>
        <family val="2"/>
        <scheme val="minor"/>
      </rPr>
      <t>cx</t>
    </r>
    <r>
      <rPr>
        <sz val="10"/>
        <rFont val="Calibri"/>
        <family val="2"/>
        <scheme val="minor"/>
      </rPr>
      <t xml:space="preserve"> =</t>
    </r>
  </si>
  <si>
    <r>
      <t>R</t>
    </r>
    <r>
      <rPr>
        <vertAlign val="subscript"/>
        <sz val="10"/>
        <rFont val="Calibri"/>
        <family val="2"/>
        <scheme val="minor"/>
      </rPr>
      <t>cy</t>
    </r>
    <r>
      <rPr>
        <sz val="10"/>
        <rFont val="Calibri"/>
        <family val="2"/>
        <scheme val="minor"/>
      </rPr>
      <t xml:space="preserve"> =</t>
    </r>
  </si>
  <si>
    <r>
      <t>N</t>
    </r>
    <r>
      <rPr>
        <vertAlign val="subscript"/>
        <sz val="10"/>
        <rFont val="Calibri"/>
        <family val="2"/>
        <scheme val="minor"/>
      </rPr>
      <t>cx</t>
    </r>
    <r>
      <rPr>
        <sz val="10"/>
        <rFont val="Calibri"/>
        <family val="2"/>
        <scheme val="minor"/>
      </rPr>
      <t xml:space="preserve"> =</t>
    </r>
  </si>
  <si>
    <r>
      <t>N</t>
    </r>
    <r>
      <rPr>
        <vertAlign val="subscript"/>
        <sz val="10"/>
        <rFont val="Calibri"/>
        <family val="2"/>
        <scheme val="minor"/>
      </rPr>
      <t>cy</t>
    </r>
    <r>
      <rPr>
        <sz val="10"/>
        <rFont val="Calibri"/>
        <family val="2"/>
        <scheme val="minor"/>
      </rPr>
      <t xml:space="preserve"> =</t>
    </r>
  </si>
  <si>
    <t>Applied Load Flow</t>
  </si>
  <si>
    <t>Allowable Load Flow</t>
  </si>
  <si>
    <t>Biaxial Compression</t>
  </si>
  <si>
    <t>Bending and Compression</t>
  </si>
  <si>
    <r>
      <t>R</t>
    </r>
    <r>
      <rPr>
        <vertAlign val="subscript"/>
        <sz val="10"/>
        <rFont val="Calibri"/>
        <family val="2"/>
        <scheme val="minor"/>
      </rPr>
      <t>c</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</si>
  <si>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</si>
  <si>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r>
      <t>N</t>
    </r>
    <r>
      <rPr>
        <vertAlign val="subscript"/>
        <sz val="10"/>
        <rFont val="Calibri"/>
        <family val="2"/>
        <scheme val="minor"/>
      </rPr>
      <t>c</t>
    </r>
    <r>
      <rPr>
        <sz val="10"/>
        <rFont val="Calibri"/>
        <family val="2"/>
        <scheme val="minor"/>
      </rPr>
      <t xml:space="preserve"> =</t>
    </r>
  </si>
  <si>
    <r>
      <t>N</t>
    </r>
    <r>
      <rPr>
        <vertAlign val="subscript"/>
        <sz val="10"/>
        <rFont val="Calibri"/>
        <family val="2"/>
        <scheme val="minor"/>
      </rPr>
      <t>b</t>
    </r>
    <r>
      <rPr>
        <sz val="10"/>
        <rFont val="Calibri"/>
        <family val="2"/>
        <scheme val="minor"/>
      </rPr>
      <t xml:space="preserve"> =</t>
    </r>
  </si>
  <si>
    <r>
      <t>N</t>
    </r>
    <r>
      <rPr>
        <vertAlign val="subscript"/>
        <sz val="10"/>
        <rFont val="Calibri"/>
        <family val="2"/>
        <scheme val="minor"/>
      </rPr>
      <t>bx</t>
    </r>
    <r>
      <rPr>
        <sz val="10"/>
        <rFont val="Calibri"/>
        <family val="2"/>
        <scheme val="minor"/>
      </rPr>
      <t xml:space="preserve"> =</t>
    </r>
  </si>
  <si>
    <r>
      <t>R</t>
    </r>
    <r>
      <rPr>
        <vertAlign val="subscript"/>
        <sz val="10"/>
        <rFont val="Calibri"/>
        <family val="2"/>
        <scheme val="minor"/>
      </rPr>
      <t>bx</t>
    </r>
    <r>
      <rPr>
        <sz val="10"/>
        <rFont val="Calibri"/>
        <family val="2"/>
        <scheme val="minor"/>
      </rPr>
      <t xml:space="preserve"> =</t>
    </r>
  </si>
  <si>
    <t>22/7/2016</t>
  </si>
  <si>
    <t>Compression and Shear</t>
  </si>
  <si>
    <r>
      <t>N</t>
    </r>
    <r>
      <rPr>
        <vertAlign val="subscript"/>
        <sz val="10"/>
        <rFont val="Calibri"/>
        <family val="2"/>
        <scheme val="minor"/>
      </rPr>
      <t>s</t>
    </r>
    <r>
      <rPr>
        <sz val="10"/>
        <rFont val="Calibri"/>
        <family val="2"/>
        <scheme val="minor"/>
      </rPr>
      <t xml:space="preserve"> =</t>
    </r>
  </si>
  <si>
    <r>
      <t>Compression N</t>
    </r>
    <r>
      <rPr>
        <vertAlign val="subscript"/>
        <sz val="10"/>
        <rFont val="Calibri"/>
        <family val="2"/>
        <scheme val="minor"/>
      </rPr>
      <t>crx</t>
    </r>
    <r>
      <rPr>
        <sz val="10"/>
        <rFont val="Calibri"/>
        <family val="2"/>
        <scheme val="minor"/>
      </rPr>
      <t xml:space="preserve"> =</t>
    </r>
  </si>
  <si>
    <r>
      <t>Compression N</t>
    </r>
    <r>
      <rPr>
        <vertAlign val="subscript"/>
        <sz val="10"/>
        <rFont val="Calibri"/>
        <family val="2"/>
        <scheme val="minor"/>
      </rPr>
      <t>cry</t>
    </r>
    <r>
      <rPr>
        <sz val="10"/>
        <rFont val="Calibri"/>
        <family val="2"/>
        <scheme val="minor"/>
      </rPr>
      <t xml:space="preserve"> =</t>
    </r>
  </si>
  <si>
    <r>
      <t>Compression N</t>
    </r>
    <r>
      <rPr>
        <vertAlign val="subscript"/>
        <sz val="10"/>
        <rFont val="Calibri"/>
        <family val="2"/>
        <scheme val="minor"/>
      </rPr>
      <t>cr</t>
    </r>
    <r>
      <rPr>
        <sz val="10"/>
        <rFont val="Calibri"/>
        <family val="2"/>
        <scheme val="minor"/>
      </rPr>
      <t xml:space="preserve"> =</t>
    </r>
  </si>
  <si>
    <r>
      <t>Bending N</t>
    </r>
    <r>
      <rPr>
        <vertAlign val="subscript"/>
        <sz val="10"/>
        <rFont val="Calibri"/>
        <family val="2"/>
        <scheme val="minor"/>
      </rPr>
      <t>cr</t>
    </r>
    <r>
      <rPr>
        <sz val="10"/>
        <rFont val="Calibri"/>
        <family val="2"/>
        <scheme val="minor"/>
      </rPr>
      <t xml:space="preserve"> =</t>
    </r>
  </si>
  <si>
    <r>
      <t>Shear N</t>
    </r>
    <r>
      <rPr>
        <vertAlign val="subscript"/>
        <sz val="10"/>
        <rFont val="Calibri"/>
        <family val="2"/>
        <scheme val="minor"/>
      </rPr>
      <t>cr</t>
    </r>
    <r>
      <rPr>
        <sz val="10"/>
        <rFont val="Calibri"/>
        <family val="2"/>
        <scheme val="minor"/>
      </rPr>
      <t xml:space="preserve"> =</t>
    </r>
  </si>
  <si>
    <t>Bending and Shear</t>
  </si>
  <si>
    <r>
      <t>R</t>
    </r>
    <r>
      <rPr>
        <vertAlign val="subscript"/>
        <sz val="10"/>
        <rFont val="Calibri"/>
        <family val="2"/>
        <scheme val="minor"/>
      </rPr>
      <t>s</t>
    </r>
    <r>
      <rPr>
        <sz val="10"/>
        <rFont val="Calibri"/>
        <family val="2"/>
        <scheme val="minor"/>
      </rPr>
      <t xml:space="preserve"> =</t>
    </r>
  </si>
  <si>
    <t>Margin of Safety from Graph:</t>
  </si>
  <si>
    <t>Margin of Safety from Equation</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</si>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</sst>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9"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0"/>
      <name val="Calibri"/>
      <family val="2"/>
    </font>
    <font>
      <b/>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9">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3" fillId="0" borderId="0" xfId="3" applyFont="1" applyBorder="1" applyAlignment="1">
      <alignment horizontal="left" vertical="top"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xf numFmtId="0" fontId="18" fillId="0" borderId="0" xfId="0" applyFont="1"/>
    <xf numFmtId="2" fontId="3" fillId="0" borderId="0" xfId="2" applyNumberFormat="1" applyFont="1" applyProtection="1">
      <protection locked="0"/>
    </xf>
    <xf numFmtId="2" fontId="6" fillId="0" borderId="0" xfId="2" applyNumberFormat="1" applyFont="1" applyAlignment="1" applyProtection="1">
      <alignment horizontal="center"/>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17" fillId="0" borderId="0" xfId="1" applyFont="1" applyAlignment="1" applyProtection="1">
      <alignment horizontal="left"/>
      <protection locked="0"/>
    </xf>
    <xf numFmtId="0" fontId="2" fillId="0" borderId="0" xfId="6" applyAlignment="1" applyProtection="1">
      <alignment horizontal="left"/>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'BIAXIAL COMPRESSION'!$AB$13:$AB$33</c:f>
              <c:numCache>
                <c:formatCode>0.000</c:formatCode>
                <c:ptCount val="21"/>
                <c:pt idx="0">
                  <c:v>1</c:v>
                </c:pt>
                <c:pt idx="1">
                  <c:v>0.95</c:v>
                </c:pt>
                <c:pt idx="2">
                  <c:v>0.9</c:v>
                </c:pt>
                <c:pt idx="3">
                  <c:v>0.85</c:v>
                </c:pt>
                <c:pt idx="4">
                  <c:v>0.8</c:v>
                </c:pt>
                <c:pt idx="5">
                  <c:v>0.75</c:v>
                </c:pt>
                <c:pt idx="6">
                  <c:v>0.7</c:v>
                </c:pt>
                <c:pt idx="7">
                  <c:v>0.65</c:v>
                </c:pt>
                <c:pt idx="8">
                  <c:v>0.6</c:v>
                </c:pt>
                <c:pt idx="9">
                  <c:v>0.55000000000000004</c:v>
                </c:pt>
                <c:pt idx="10">
                  <c:v>0.44999999999999996</c:v>
                </c:pt>
                <c:pt idx="11">
                  <c:v>0.4</c:v>
                </c:pt>
                <c:pt idx="12">
                  <c:v>0.25</c:v>
                </c:pt>
                <c:pt idx="13">
                  <c:v>0.19999999999999996</c:v>
                </c:pt>
                <c:pt idx="14">
                  <c:v>0.15000000000000002</c:v>
                </c:pt>
                <c:pt idx="15">
                  <c:v>9.9999999999999978E-2</c:v>
                </c:pt>
                <c:pt idx="16">
                  <c:v>5.0000000000000044E-2</c:v>
                </c:pt>
                <c:pt idx="17">
                  <c:v>3.0000000000000027E-2</c:v>
                </c:pt>
                <c:pt idx="18">
                  <c:v>2.0000000000000018E-2</c:v>
                </c:pt>
                <c:pt idx="19">
                  <c:v>1.0000000000000009E-2</c:v>
                </c:pt>
                <c:pt idx="20">
                  <c:v>0</c:v>
                </c:pt>
              </c:numCache>
            </c:numRef>
          </c:xVal>
          <c:yVal>
            <c:numRef>
              <c:f>'BIAXIAL COMPRESSION'!$AA$13:$AA$33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'BIAXIAL COMPRESSION'!$AE$21</c:f>
              <c:numCache>
                <c:formatCode>0.00</c:formatCode>
                <c:ptCount val="1"/>
                <c:pt idx="0">
                  <c:v>0.5</c:v>
                </c:pt>
              </c:numCache>
            </c:numRef>
          </c:xVal>
          <c:yVal>
            <c:numRef>
              <c:f>'BIAXIAL COMPRESSION'!$AD$21</c:f>
              <c:numCache>
                <c:formatCode>0.00</c:formatCode>
                <c:ptCount val="1"/>
                <c:pt idx="0">
                  <c:v>0.24</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'BIAXIAL COMPRESSION'!$AE$13:$AE$14</c:f>
              <c:numCache>
                <c:formatCode>General</c:formatCode>
                <c:ptCount val="2"/>
                <c:pt idx="0">
                  <c:v>0</c:v>
                </c:pt>
                <c:pt idx="1">
                  <c:v>0.67567567567567544</c:v>
                </c:pt>
              </c:numCache>
            </c:numRef>
          </c:xVal>
          <c:yVal>
            <c:numRef>
              <c:f>'BIAXIAL COMPRESSION'!$AF$13:$AF$14</c:f>
              <c:numCache>
                <c:formatCode>General</c:formatCode>
                <c:ptCount val="2"/>
                <c:pt idx="0">
                  <c:v>0</c:v>
                </c:pt>
                <c:pt idx="1">
                  <c:v>0.32432432432432423</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cy</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'BENDING &amp; COMPRESSION'!$AB$14:$AB$34</c:f>
              <c:numCache>
                <c:formatCode>0.000</c:formatCode>
                <c:ptCount val="21"/>
                <c:pt idx="0">
                  <c:v>1</c:v>
                </c:pt>
                <c:pt idx="1">
                  <c:v>0.988819660112501</c:v>
                </c:pt>
                <c:pt idx="2">
                  <c:v>0.96837722339831622</c:v>
                </c:pt>
                <c:pt idx="3">
                  <c:v>0.94190524980688872</c:v>
                </c:pt>
                <c:pt idx="4">
                  <c:v>0.91055728090000843</c:v>
                </c:pt>
                <c:pt idx="5">
                  <c:v>0.875</c:v>
                </c:pt>
                <c:pt idx="6">
                  <c:v>0.83568323274845024</c:v>
                </c:pt>
                <c:pt idx="7">
                  <c:v>0.79293720759151354</c:v>
                </c:pt>
                <c:pt idx="8">
                  <c:v>0.74701778718652956</c:v>
                </c:pt>
                <c:pt idx="9">
                  <c:v>0.69813082303752838</c:v>
                </c:pt>
                <c:pt idx="10">
                  <c:v>0.59210908320973843</c:v>
                </c:pt>
                <c:pt idx="11">
                  <c:v>0.53524199845511</c:v>
                </c:pt>
                <c:pt idx="12">
                  <c:v>0.350480947161671</c:v>
                </c:pt>
                <c:pt idx="13">
                  <c:v>0.28445824720006729</c:v>
                </c:pt>
                <c:pt idx="14">
                  <c:v>0.21633872113010466</c:v>
                </c:pt>
                <c:pt idx="15">
                  <c:v>0.14618503175453756</c:v>
                </c:pt>
                <c:pt idx="16">
                  <c:v>7.4054537243148477E-2</c:v>
                </c:pt>
                <c:pt idx="17">
                  <c:v>4.4660793225777873E-2</c:v>
                </c:pt>
                <c:pt idx="18">
                  <c:v>2.9849496212056792E-2</c:v>
                </c:pt>
                <c:pt idx="19">
                  <c:v>1.4962437264446238E-2</c:v>
                </c:pt>
                <c:pt idx="20">
                  <c:v>0</c:v>
                </c:pt>
              </c:numCache>
            </c:numRef>
          </c:xVal>
          <c:yVal>
            <c:numRef>
              <c:f>'BENDING &amp; COMPRESSION'!$AA$14:$AA$34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5BDB-476B-AFB9-D23626167DA2}"/>
            </c:ext>
          </c:extLst>
        </c:ser>
        <c:ser>
          <c:idx val="1"/>
          <c:order val="1"/>
          <c:marker>
            <c:symbol val="x"/>
            <c:size val="7"/>
            <c:spPr>
              <a:noFill/>
              <a:ln w="19050">
                <a:solidFill>
                  <a:schemeClr val="tx1"/>
                </a:solidFill>
              </a:ln>
            </c:spPr>
          </c:marker>
          <c:xVal>
            <c:numRef>
              <c:f>'BENDING &amp; COMPRESSION'!$AE$22</c:f>
              <c:numCache>
                <c:formatCode>0.00</c:formatCode>
                <c:ptCount val="1"/>
                <c:pt idx="0">
                  <c:v>0.42857142857142855</c:v>
                </c:pt>
              </c:numCache>
            </c:numRef>
          </c:xVal>
          <c:yVal>
            <c:numRef>
              <c:f>'BENDING &amp; COMPRESSION'!$AD$22</c:f>
              <c:numCache>
                <c:formatCode>0.00</c:formatCode>
                <c:ptCount val="1"/>
                <c:pt idx="0">
                  <c:v>0.6</c:v>
                </c:pt>
              </c:numCache>
            </c:numRef>
          </c:yVal>
          <c:smooth val="0"/>
          <c:extLst>
            <c:ext xmlns:c16="http://schemas.microsoft.com/office/drawing/2014/chart" uri="{C3380CC4-5D6E-409C-BE32-E72D297353CC}">
              <c16:uniqueId val="{00000001-5BDB-476B-AFB9-D23626167DA2}"/>
            </c:ext>
          </c:extLst>
        </c:ser>
        <c:ser>
          <c:idx val="2"/>
          <c:order val="2"/>
          <c:spPr>
            <a:ln w="15875">
              <a:solidFill>
                <a:sysClr val="windowText" lastClr="000000"/>
              </a:solidFill>
              <a:prstDash val="lgDash"/>
            </a:ln>
          </c:spPr>
          <c:marker>
            <c:symbol val="none"/>
          </c:marker>
          <c:xVal>
            <c:numRef>
              <c:f>'BENDING &amp; COMPRESSION'!$AE$14:$AE$15</c:f>
              <c:numCache>
                <c:formatCode>General</c:formatCode>
                <c:ptCount val="2"/>
                <c:pt idx="0">
                  <c:v>0</c:v>
                </c:pt>
                <c:pt idx="1">
                  <c:v>0.46772468860010896</c:v>
                </c:pt>
              </c:numCache>
            </c:numRef>
          </c:xVal>
          <c:yVal>
            <c:numRef>
              <c:f>'BENDING &amp; COMPRESSION'!$AF$14:$AF$15</c:f>
              <c:numCache>
                <c:formatCode>General</c:formatCode>
                <c:ptCount val="2"/>
                <c:pt idx="0">
                  <c:v>0</c:v>
                </c:pt>
                <c:pt idx="1">
                  <c:v>0.6548145640401527</c:v>
                </c:pt>
              </c:numCache>
            </c:numRef>
          </c:yVal>
          <c:smooth val="0"/>
          <c:extLst>
            <c:ext xmlns:c16="http://schemas.microsoft.com/office/drawing/2014/chart" uri="{C3380CC4-5D6E-409C-BE32-E72D297353CC}">
              <c16:uniqueId val="{00000002-5BDB-476B-AFB9-D23626167DA2}"/>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bx</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'COMPRESSION &amp; SHEAR'!$AB$14:$AB$34</c:f>
              <c:numCache>
                <c:formatCode>0.000</c:formatCode>
                <c:ptCount val="21"/>
                <c:pt idx="0">
                  <c:v>1</c:v>
                </c:pt>
                <c:pt idx="1">
                  <c:v>0.97467943448089633</c:v>
                </c:pt>
                <c:pt idx="2">
                  <c:v>0.94868329805051377</c:v>
                </c:pt>
                <c:pt idx="3">
                  <c:v>0.92195444572928875</c:v>
                </c:pt>
                <c:pt idx="4">
                  <c:v>0.89442719099991586</c:v>
                </c:pt>
                <c:pt idx="5">
                  <c:v>0.8660254037844386</c:v>
                </c:pt>
                <c:pt idx="6">
                  <c:v>0.83666002653407556</c:v>
                </c:pt>
                <c:pt idx="7">
                  <c:v>0.80622577482985502</c:v>
                </c:pt>
                <c:pt idx="8">
                  <c:v>0.7745966692414834</c:v>
                </c:pt>
                <c:pt idx="9">
                  <c:v>0.74161984870956632</c:v>
                </c:pt>
                <c:pt idx="10">
                  <c:v>0.67082039324993692</c:v>
                </c:pt>
                <c:pt idx="11">
                  <c:v>0.63245553203367588</c:v>
                </c:pt>
                <c:pt idx="12">
                  <c:v>0.5</c:v>
                </c:pt>
                <c:pt idx="13">
                  <c:v>0.44721359549995787</c:v>
                </c:pt>
                <c:pt idx="14">
                  <c:v>0.3872983346207417</c:v>
                </c:pt>
                <c:pt idx="15">
                  <c:v>0.31622776601683789</c:v>
                </c:pt>
                <c:pt idx="16">
                  <c:v>0.22360679774997907</c:v>
                </c:pt>
                <c:pt idx="17">
                  <c:v>0.17320508075688781</c:v>
                </c:pt>
                <c:pt idx="18">
                  <c:v>0.14142135623730956</c:v>
                </c:pt>
                <c:pt idx="19">
                  <c:v>0.10000000000000005</c:v>
                </c:pt>
                <c:pt idx="20">
                  <c:v>0</c:v>
                </c:pt>
              </c:numCache>
            </c:numRef>
          </c:xVal>
          <c:yVal>
            <c:numRef>
              <c:f>'COMPRESSION &amp; SHEAR'!$AA$14:$AA$34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2A8E-4379-8223-E30BCB667D42}"/>
            </c:ext>
          </c:extLst>
        </c:ser>
        <c:ser>
          <c:idx val="1"/>
          <c:order val="1"/>
          <c:marker>
            <c:symbol val="x"/>
            <c:size val="7"/>
            <c:spPr>
              <a:noFill/>
              <a:ln w="19050">
                <a:solidFill>
                  <a:schemeClr val="tx1"/>
                </a:solidFill>
              </a:ln>
            </c:spPr>
          </c:marker>
          <c:xVal>
            <c:numRef>
              <c:f>'COMPRESSION &amp; SHEAR'!$AE$22</c:f>
              <c:numCache>
                <c:formatCode>0.00</c:formatCode>
                <c:ptCount val="1"/>
                <c:pt idx="0">
                  <c:v>0.75</c:v>
                </c:pt>
              </c:numCache>
            </c:numRef>
          </c:xVal>
          <c:yVal>
            <c:numRef>
              <c:f>'COMPRESSION &amp; SHEAR'!$AD$22</c:f>
              <c:numCache>
                <c:formatCode>0.00</c:formatCode>
                <c:ptCount val="1"/>
                <c:pt idx="0">
                  <c:v>0.6</c:v>
                </c:pt>
              </c:numCache>
            </c:numRef>
          </c:yVal>
          <c:smooth val="0"/>
          <c:extLst>
            <c:ext xmlns:c16="http://schemas.microsoft.com/office/drawing/2014/chart" uri="{C3380CC4-5D6E-409C-BE32-E72D297353CC}">
              <c16:uniqueId val="{00000001-2A8E-4379-8223-E30BCB667D42}"/>
            </c:ext>
          </c:extLst>
        </c:ser>
        <c:ser>
          <c:idx val="2"/>
          <c:order val="2"/>
          <c:spPr>
            <a:ln w="15875">
              <a:solidFill>
                <a:sysClr val="windowText" lastClr="000000"/>
              </a:solidFill>
              <a:prstDash val="lgDash"/>
            </a:ln>
          </c:spPr>
          <c:marker>
            <c:symbol val="none"/>
          </c:marker>
          <c:xVal>
            <c:numRef>
              <c:f>'COMPRESSION &amp; SHEAR'!$AE$14:$AE$15</c:f>
              <c:numCache>
                <c:formatCode>General</c:formatCode>
                <c:ptCount val="2"/>
                <c:pt idx="0">
                  <c:v>0</c:v>
                </c:pt>
                <c:pt idx="1">
                  <c:v>0.67685160039713299</c:v>
                </c:pt>
              </c:numCache>
            </c:numRef>
          </c:xVal>
          <c:yVal>
            <c:numRef>
              <c:f>'COMPRESSION &amp; SHEAR'!$AF$14:$AF$15</c:f>
              <c:numCache>
                <c:formatCode>General</c:formatCode>
                <c:ptCount val="2"/>
                <c:pt idx="0">
                  <c:v>0</c:v>
                </c:pt>
                <c:pt idx="1">
                  <c:v>0.54148128031770637</c:v>
                </c:pt>
              </c:numCache>
            </c:numRef>
          </c:yVal>
          <c:smooth val="0"/>
          <c:extLst>
            <c:ext xmlns:c16="http://schemas.microsoft.com/office/drawing/2014/chart" uri="{C3380CC4-5D6E-409C-BE32-E72D297353CC}">
              <c16:uniqueId val="{00000002-2A8E-4379-8223-E30BCB667D42}"/>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'BENDING &amp; SHEAR'!$AB$14:$AB$34</c:f>
              <c:numCache>
                <c:formatCode>0.000</c:formatCode>
                <c:ptCount val="21"/>
                <c:pt idx="0">
                  <c:v>1</c:v>
                </c:pt>
                <c:pt idx="1">
                  <c:v>0.99874921777190895</c:v>
                </c:pt>
                <c:pt idx="2">
                  <c:v>0.99498743710661997</c:v>
                </c:pt>
                <c:pt idx="3">
                  <c:v>0.98868599666425949</c:v>
                </c:pt>
                <c:pt idx="4">
                  <c:v>0.9797958971132712</c:v>
                </c:pt>
                <c:pt idx="5">
                  <c:v>0.96824583655185426</c:v>
                </c:pt>
                <c:pt idx="6">
                  <c:v>0.95393920141694566</c:v>
                </c:pt>
                <c:pt idx="7">
                  <c:v>0.93674969975975975</c:v>
                </c:pt>
                <c:pt idx="8">
                  <c:v>0.91651513899116799</c:v>
                </c:pt>
                <c:pt idx="9">
                  <c:v>0.89302855497458755</c:v>
                </c:pt>
                <c:pt idx="10">
                  <c:v>0.83516465442450327</c:v>
                </c:pt>
                <c:pt idx="11">
                  <c:v>0.8</c:v>
                </c:pt>
                <c:pt idx="12">
                  <c:v>0.66143782776614768</c:v>
                </c:pt>
                <c:pt idx="13">
                  <c:v>0.59999999999999987</c:v>
                </c:pt>
                <c:pt idx="14">
                  <c:v>0.52678268764263703</c:v>
                </c:pt>
                <c:pt idx="15">
                  <c:v>0.43588989435406728</c:v>
                </c:pt>
                <c:pt idx="16">
                  <c:v>0.31224989991991997</c:v>
                </c:pt>
                <c:pt idx="17">
                  <c:v>0.24310491562286443</c:v>
                </c:pt>
                <c:pt idx="18">
                  <c:v>0.1989974874213242</c:v>
                </c:pt>
                <c:pt idx="19">
                  <c:v>0.14106735979665894</c:v>
                </c:pt>
                <c:pt idx="20">
                  <c:v>0</c:v>
                </c:pt>
              </c:numCache>
            </c:numRef>
          </c:xVal>
          <c:yVal>
            <c:numRef>
              <c:f>'BENDING &amp; SHEAR'!$AA$14:$AA$34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0FB3-4D23-8585-10281A3B9601}"/>
            </c:ext>
          </c:extLst>
        </c:ser>
        <c:ser>
          <c:idx val="1"/>
          <c:order val="1"/>
          <c:marker>
            <c:symbol val="x"/>
            <c:size val="7"/>
            <c:spPr>
              <a:noFill/>
              <a:ln w="19050">
                <a:solidFill>
                  <a:schemeClr val="tx1"/>
                </a:solidFill>
              </a:ln>
            </c:spPr>
          </c:marker>
          <c:xVal>
            <c:numRef>
              <c:f>'BENDING &amp; SHEAR'!$AE$22</c:f>
              <c:numCache>
                <c:formatCode>0.00</c:formatCode>
                <c:ptCount val="1"/>
                <c:pt idx="0">
                  <c:v>0.75</c:v>
                </c:pt>
              </c:numCache>
            </c:numRef>
          </c:xVal>
          <c:yVal>
            <c:numRef>
              <c:f>'BENDING &amp; SHEAR'!$AD$22</c:f>
              <c:numCache>
                <c:formatCode>0.00</c:formatCode>
                <c:ptCount val="1"/>
                <c:pt idx="0">
                  <c:v>0.3</c:v>
                </c:pt>
              </c:numCache>
            </c:numRef>
          </c:yVal>
          <c:smooth val="0"/>
          <c:extLst>
            <c:ext xmlns:c16="http://schemas.microsoft.com/office/drawing/2014/chart" uri="{C3380CC4-5D6E-409C-BE32-E72D297353CC}">
              <c16:uniqueId val="{00000001-0FB3-4D23-8585-10281A3B9601}"/>
            </c:ext>
          </c:extLst>
        </c:ser>
        <c:ser>
          <c:idx val="2"/>
          <c:order val="2"/>
          <c:spPr>
            <a:ln w="15875">
              <a:solidFill>
                <a:sysClr val="windowText" lastClr="000000"/>
              </a:solidFill>
              <a:prstDash val="lgDash"/>
            </a:ln>
          </c:spPr>
          <c:marker>
            <c:symbol val="none"/>
          </c:marker>
          <c:xVal>
            <c:numRef>
              <c:f>'BENDING &amp; SHEAR'!$AE$14:$AE$15</c:f>
              <c:numCache>
                <c:formatCode>General</c:formatCode>
                <c:ptCount val="2"/>
                <c:pt idx="0">
                  <c:v>0</c:v>
                </c:pt>
                <c:pt idx="1">
                  <c:v>0.92814652675728138</c:v>
                </c:pt>
              </c:numCache>
            </c:numRef>
          </c:xVal>
          <c:yVal>
            <c:numRef>
              <c:f>'BENDING &amp; SHEAR'!$AF$14:$AF$15</c:f>
              <c:numCache>
                <c:formatCode>General</c:formatCode>
                <c:ptCount val="2"/>
                <c:pt idx="0">
                  <c:v>0</c:v>
                </c:pt>
                <c:pt idx="1">
                  <c:v>0.37125861070291255</c:v>
                </c:pt>
              </c:numCache>
            </c:numRef>
          </c:yVal>
          <c:smooth val="0"/>
          <c:extLst>
            <c:ext xmlns:c16="http://schemas.microsoft.com/office/drawing/2014/chart" uri="{C3380CC4-5D6E-409C-BE32-E72D297353CC}">
              <c16:uniqueId val="{00000002-0FB3-4D23-8585-10281A3B9601}"/>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b</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8.png"/><Relationship Id="rId2" Type="http://schemas.openxmlformats.org/officeDocument/2006/relationships/hyperlink" Target="http://www.abbottaerospace.com/" TargetMode="External"/><Relationship Id="rId1" Type="http://schemas.openxmlformats.org/officeDocument/2006/relationships/chart" Target="../charts/chart4.xml"/><Relationship Id="rId6" Type="http://schemas.openxmlformats.org/officeDocument/2006/relationships/image" Target="../media/image7.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9" name="Group 8"/>
        <xdr:cNvGrpSpPr/>
      </xdr:nvGrpSpPr>
      <xdr:grpSpPr>
        <a:xfrm>
          <a:off x="40822" y="1267641"/>
          <a:ext cx="2494733" cy="630195"/>
          <a:chOff x="40822" y="1267641"/>
          <a:chExt cx="2570933" cy="630195"/>
        </a:xfrm>
      </xdr:grpSpPr>
      <xdr:pic>
        <xdr:nvPicPr>
          <xdr:cNvPr id="10" name="Picture 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1" name="Picture 10"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154348</xdr:colOff>
      <xdr:row>15</xdr:row>
      <xdr:rowOff>79123</xdr:rowOff>
    </xdr:from>
    <xdr:to>
      <xdr:col>8</xdr:col>
      <xdr:colOff>451528</xdr:colOff>
      <xdr:row>16</xdr:row>
      <xdr:rowOff>101983</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84301" y="2598205"/>
          <a:ext cx="915745" cy="2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68580</xdr:colOff>
      <xdr:row>14</xdr:row>
      <xdr:rowOff>167640</xdr:rowOff>
    </xdr:from>
    <xdr:to>
      <xdr:col>9</xdr:col>
      <xdr:colOff>68580</xdr:colOff>
      <xdr:row>16</xdr:row>
      <xdr:rowOff>7620</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9120" y="2636520"/>
          <a:ext cx="123444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119742</xdr:colOff>
      <xdr:row>14</xdr:row>
      <xdr:rowOff>141515</xdr:rowOff>
    </xdr:from>
    <xdr:to>
      <xdr:col>8</xdr:col>
      <xdr:colOff>477882</xdr:colOff>
      <xdr:row>15</xdr:row>
      <xdr:rowOff>149135</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63142" y="2590801"/>
          <a:ext cx="978626" cy="181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198782</xdr:colOff>
      <xdr:row>14</xdr:row>
      <xdr:rowOff>132522</xdr:rowOff>
    </xdr:from>
    <xdr:to>
      <xdr:col>9</xdr:col>
      <xdr:colOff>154056</xdr:colOff>
      <xdr:row>15</xdr:row>
      <xdr:rowOff>140142</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12365" y="2564296"/>
          <a:ext cx="1187726" cy="179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470841</xdr:colOff>
      <xdr:row>37</xdr:row>
      <xdr:rowOff>780</xdr:rowOff>
    </xdr:from>
    <xdr:to>
      <xdr:col>9</xdr:col>
      <xdr:colOff>410875</xdr:colOff>
      <xdr:row>39</xdr:row>
      <xdr:rowOff>69359</xdr:rowOff>
    </xdr:to>
    <xdr:pic>
      <xdr:nvPicPr>
        <xdr:cNvPr id="8" name="Picture 7"/>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82229" y="6697415"/>
          <a:ext cx="1795728" cy="42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17</v>
      </c>
      <c r="C4" s="6"/>
      <c r="D4" s="3"/>
      <c r="E4" s="3"/>
      <c r="F4" s="4" t="s">
        <v>18</v>
      </c>
      <c r="G4" s="5" t="s">
        <v>19</v>
      </c>
      <c r="H4" s="3"/>
      <c r="I4" s="3"/>
      <c r="J4" s="3"/>
      <c r="K4" s="3"/>
      <c r="M4" s="41"/>
      <c r="N4" s="41"/>
      <c r="O4" s="41"/>
      <c r="P4" s="41"/>
      <c r="Q4" s="45"/>
      <c r="R4" s="46"/>
      <c r="S4" s="46"/>
      <c r="T4" s="42"/>
      <c r="U4" s="42"/>
      <c r="V4" s="42"/>
      <c r="W4" s="43"/>
      <c r="X4" s="44"/>
      <c r="Y4" s="42"/>
    </row>
    <row r="5" spans="1:25" s="10" customFormat="1" ht="13.8" x14ac:dyDescent="0.3">
      <c r="A5" s="3"/>
      <c r="B5" s="4" t="s">
        <v>20</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21</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4" t="s">
        <v>40</v>
      </c>
      <c r="C16" s="84"/>
      <c r="D16" s="84"/>
      <c r="E16" s="84"/>
      <c r="F16" s="84"/>
      <c r="G16" s="84"/>
      <c r="H16" s="84"/>
      <c r="I16" s="84"/>
      <c r="J16" s="84"/>
      <c r="M16" s="45"/>
      <c r="N16" s="45"/>
      <c r="O16" s="45"/>
      <c r="P16" s="45"/>
      <c r="Q16" s="45"/>
      <c r="R16" s="46"/>
      <c r="S16" s="46"/>
      <c r="T16" s="42"/>
      <c r="U16" s="42"/>
      <c r="V16" s="42"/>
      <c r="W16" s="42"/>
      <c r="X16" s="42"/>
      <c r="Y16" s="42"/>
    </row>
    <row r="17" spans="1:25" s="10" customFormat="1" ht="13.8" x14ac:dyDescent="0.3">
      <c r="B17" s="84"/>
      <c r="C17" s="84"/>
      <c r="D17" s="84"/>
      <c r="E17" s="84"/>
      <c r="F17" s="84"/>
      <c r="G17" s="84"/>
      <c r="H17" s="84"/>
      <c r="I17" s="84"/>
      <c r="J17" s="84"/>
      <c r="M17" s="45"/>
      <c r="N17" s="45"/>
      <c r="O17" s="45"/>
      <c r="P17" s="45"/>
      <c r="Q17" s="45"/>
      <c r="R17" s="46"/>
      <c r="S17" s="46"/>
      <c r="T17" s="42"/>
      <c r="U17" s="42"/>
      <c r="V17" s="42"/>
      <c r="W17" s="42"/>
      <c r="X17" s="42"/>
      <c r="Y17" s="42"/>
    </row>
    <row r="18" spans="1:25" s="10" customFormat="1" ht="13.8" x14ac:dyDescent="0.3">
      <c r="B18" s="84"/>
      <c r="C18" s="84"/>
      <c r="D18" s="84"/>
      <c r="E18" s="84"/>
      <c r="F18" s="84"/>
      <c r="G18" s="84"/>
      <c r="H18" s="84"/>
      <c r="I18" s="84"/>
      <c r="J18" s="84"/>
      <c r="M18" s="45"/>
      <c r="N18" s="45"/>
      <c r="O18" s="45"/>
      <c r="P18" s="45"/>
      <c r="Q18" s="45"/>
      <c r="R18" s="46"/>
      <c r="S18" s="46"/>
      <c r="T18" s="42"/>
      <c r="U18" s="42"/>
      <c r="V18" s="42"/>
      <c r="W18" s="42"/>
      <c r="X18" s="42"/>
      <c r="Y18" s="42"/>
    </row>
    <row r="19" spans="1:25" s="10" customFormat="1" ht="13.8" x14ac:dyDescent="0.3">
      <c r="B19" s="84"/>
      <c r="C19" s="84"/>
      <c r="D19" s="84"/>
      <c r="E19" s="84"/>
      <c r="F19" s="84"/>
      <c r="G19" s="84"/>
      <c r="H19" s="84"/>
      <c r="I19" s="84"/>
      <c r="J19" s="84"/>
      <c r="M19" s="45"/>
      <c r="N19" s="45"/>
      <c r="O19" s="45"/>
      <c r="P19" s="45"/>
      <c r="Q19" s="45"/>
      <c r="R19" s="46"/>
      <c r="S19" s="46"/>
      <c r="T19" s="42"/>
      <c r="U19" s="42"/>
      <c r="V19" s="42"/>
      <c r="W19" s="42"/>
      <c r="X19" s="42"/>
      <c r="Y19" s="42"/>
    </row>
    <row r="20" spans="1:25" s="10" customFormat="1" ht="12.75" customHeight="1" x14ac:dyDescent="0.3">
      <c r="A20" s="20"/>
      <c r="B20" s="21" t="s">
        <v>38</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4" t="s">
        <v>41</v>
      </c>
      <c r="C22" s="84"/>
      <c r="D22" s="84"/>
      <c r="E22" s="84"/>
      <c r="F22" s="84"/>
      <c r="G22" s="84"/>
      <c r="H22" s="84"/>
      <c r="I22" s="84"/>
      <c r="J22" s="84"/>
      <c r="K22" s="20"/>
      <c r="M22" s="45"/>
      <c r="N22" s="45"/>
      <c r="O22" s="45"/>
      <c r="P22" s="45"/>
      <c r="Q22" s="45"/>
      <c r="R22" s="46"/>
      <c r="S22" s="46"/>
      <c r="T22" s="42"/>
      <c r="U22" s="42"/>
      <c r="V22" s="42"/>
      <c r="W22" s="42"/>
      <c r="X22" s="42"/>
      <c r="Y22" s="42"/>
    </row>
    <row r="23" spans="1:25" s="10" customFormat="1" ht="13.8" x14ac:dyDescent="0.3">
      <c r="A23" s="20"/>
      <c r="B23" s="84"/>
      <c r="C23" s="84"/>
      <c r="D23" s="84"/>
      <c r="E23" s="84"/>
      <c r="F23" s="84"/>
      <c r="G23" s="84"/>
      <c r="H23" s="84"/>
      <c r="I23" s="84"/>
      <c r="J23" s="84"/>
      <c r="K23" s="20"/>
      <c r="M23" s="45"/>
      <c r="N23" s="45"/>
      <c r="O23" s="45"/>
      <c r="P23" s="45"/>
      <c r="Q23" s="45"/>
      <c r="R23" s="46"/>
      <c r="S23" s="49"/>
      <c r="T23" s="42"/>
      <c r="U23" s="42"/>
      <c r="V23" s="42"/>
      <c r="W23" s="42"/>
      <c r="X23" s="42"/>
      <c r="Y23" s="42"/>
    </row>
    <row r="24" spans="1:25" s="10" customFormat="1" ht="13.8" x14ac:dyDescent="0.3">
      <c r="A24" s="20"/>
      <c r="B24" s="84"/>
      <c r="C24" s="84"/>
      <c r="D24" s="84"/>
      <c r="E24" s="84"/>
      <c r="F24" s="84"/>
      <c r="G24" s="84"/>
      <c r="H24" s="84"/>
      <c r="I24" s="84"/>
      <c r="J24" s="84"/>
      <c r="K24" s="20"/>
      <c r="M24" s="45"/>
      <c r="N24" s="45"/>
      <c r="O24" s="45"/>
      <c r="P24" s="45"/>
      <c r="Q24" s="45"/>
      <c r="R24" s="46"/>
      <c r="S24" s="49"/>
      <c r="T24" s="42"/>
      <c r="U24" s="42"/>
      <c r="V24" s="42"/>
      <c r="W24" s="42"/>
      <c r="X24" s="42"/>
      <c r="Y24" s="42"/>
    </row>
    <row r="25" spans="1:25" s="10" customFormat="1" ht="12.75" customHeight="1" x14ac:dyDescent="0.3">
      <c r="A25" s="20"/>
      <c r="B25" s="76"/>
      <c r="C25" s="76"/>
      <c r="D25" s="76"/>
      <c r="E25" s="76"/>
      <c r="F25" s="78" t="s">
        <v>51</v>
      </c>
      <c r="G25" s="76"/>
      <c r="H25" s="76"/>
      <c r="I25" s="76"/>
      <c r="J25" s="76"/>
      <c r="K25" s="20"/>
      <c r="M25" s="45"/>
      <c r="N25" s="45"/>
      <c r="O25" s="45"/>
      <c r="P25" s="45"/>
      <c r="Q25" s="45"/>
      <c r="R25" s="46"/>
      <c r="S25" s="46"/>
      <c r="T25" s="42"/>
      <c r="U25" s="42"/>
      <c r="V25" s="42"/>
      <c r="W25" s="42"/>
      <c r="X25" s="42"/>
      <c r="Y25" s="42"/>
    </row>
    <row r="26" spans="1:25" s="10" customFormat="1" ht="13.8" x14ac:dyDescent="0.3">
      <c r="A26" s="20"/>
      <c r="B26" s="84" t="s">
        <v>42</v>
      </c>
      <c r="C26" s="84"/>
      <c r="D26" s="84"/>
      <c r="E26" s="84"/>
      <c r="F26" s="84"/>
      <c r="G26" s="84"/>
      <c r="H26" s="84"/>
      <c r="I26" s="84"/>
      <c r="J26" s="84"/>
      <c r="K26" s="20"/>
      <c r="M26" s="45"/>
      <c r="N26" s="45"/>
      <c r="O26" s="45"/>
      <c r="P26" s="45"/>
      <c r="Q26" s="45"/>
      <c r="R26" s="46"/>
      <c r="S26" s="46"/>
      <c r="T26" s="42"/>
      <c r="U26" s="42"/>
      <c r="V26" s="42"/>
      <c r="W26" s="42"/>
      <c r="X26" s="42"/>
      <c r="Y26" s="42"/>
    </row>
    <row r="27" spans="1:25" s="10" customFormat="1" ht="13.8" x14ac:dyDescent="0.3">
      <c r="A27" s="20"/>
      <c r="B27" s="84"/>
      <c r="C27" s="84"/>
      <c r="D27" s="84"/>
      <c r="E27" s="84"/>
      <c r="F27" s="84"/>
      <c r="G27" s="84"/>
      <c r="H27" s="84"/>
      <c r="I27" s="84"/>
      <c r="J27" s="84"/>
      <c r="K27" s="20"/>
      <c r="M27" s="45"/>
      <c r="N27" s="45"/>
      <c r="O27" s="45"/>
      <c r="P27" s="45"/>
      <c r="Q27" s="45"/>
      <c r="R27" s="46"/>
      <c r="S27" s="46"/>
      <c r="T27" s="42"/>
      <c r="U27" s="42"/>
      <c r="V27" s="42"/>
      <c r="W27" s="42"/>
      <c r="X27" s="42"/>
      <c r="Y27" s="42"/>
    </row>
    <row r="28" spans="1:25" s="10" customFormat="1" ht="13.8" x14ac:dyDescent="0.3">
      <c r="A28" s="20"/>
      <c r="B28" s="76"/>
      <c r="C28" s="76"/>
      <c r="D28" s="76"/>
      <c r="E28" s="76"/>
      <c r="F28" s="76"/>
      <c r="G28" s="76"/>
      <c r="H28" s="76"/>
      <c r="I28" s="76"/>
      <c r="J28" s="76"/>
      <c r="K28" s="20"/>
      <c r="M28" s="45"/>
      <c r="N28" s="45"/>
      <c r="O28" s="45"/>
      <c r="P28" s="45"/>
      <c r="Q28" s="45"/>
      <c r="R28" s="46"/>
      <c r="S28" s="46"/>
      <c r="T28" s="42"/>
      <c r="U28" s="42"/>
      <c r="V28" s="42"/>
      <c r="W28" s="42"/>
      <c r="X28" s="42"/>
      <c r="Y28" s="42"/>
    </row>
    <row r="29" spans="1:25" s="10" customFormat="1" ht="13.8" x14ac:dyDescent="0.3">
      <c r="A29" s="20"/>
      <c r="B29" s="84" t="s">
        <v>43</v>
      </c>
      <c r="C29" s="84"/>
      <c r="D29" s="84"/>
      <c r="E29" s="84"/>
      <c r="F29" s="84"/>
      <c r="G29" s="84"/>
      <c r="H29" s="84"/>
      <c r="I29" s="84"/>
      <c r="J29" s="84"/>
      <c r="K29" s="20"/>
      <c r="M29" s="45"/>
      <c r="N29" s="45"/>
      <c r="O29" s="45"/>
      <c r="P29" s="45"/>
      <c r="Q29" s="45"/>
      <c r="R29" s="46"/>
      <c r="S29" s="46"/>
      <c r="T29" s="42"/>
      <c r="U29" s="42"/>
      <c r="V29" s="42"/>
      <c r="W29" s="42"/>
      <c r="X29" s="42"/>
      <c r="Y29" s="42"/>
    </row>
    <row r="30" spans="1:25" s="10" customFormat="1" ht="13.8" x14ac:dyDescent="0.3">
      <c r="A30" s="20"/>
      <c r="B30" s="84"/>
      <c r="C30" s="84"/>
      <c r="D30" s="84"/>
      <c r="E30" s="84"/>
      <c r="F30" s="84"/>
      <c r="G30" s="84"/>
      <c r="H30" s="84"/>
      <c r="I30" s="84"/>
      <c r="J30" s="84"/>
      <c r="K30" s="20"/>
      <c r="M30" s="45"/>
      <c r="N30" s="45"/>
      <c r="O30" s="45"/>
      <c r="P30" s="45"/>
      <c r="Q30" s="45"/>
      <c r="R30" s="46"/>
      <c r="S30" s="46"/>
      <c r="T30" s="42"/>
      <c r="U30" s="42"/>
      <c r="V30" s="42"/>
      <c r="W30" s="42"/>
      <c r="X30" s="42"/>
      <c r="Y30" s="42"/>
    </row>
    <row r="31" spans="1:25" s="10" customFormat="1" ht="12.75" customHeight="1" x14ac:dyDescent="0.3">
      <c r="A31" s="20"/>
      <c r="B31" s="84"/>
      <c r="C31" s="84"/>
      <c r="D31" s="84"/>
      <c r="E31" s="84"/>
      <c r="F31" s="84"/>
      <c r="G31" s="84"/>
      <c r="H31" s="84"/>
      <c r="I31" s="84"/>
      <c r="J31" s="84"/>
      <c r="K31" s="20"/>
      <c r="M31" s="45"/>
      <c r="N31" s="45"/>
      <c r="O31" s="45"/>
      <c r="P31" s="45"/>
      <c r="Q31" s="45"/>
      <c r="R31" s="46"/>
      <c r="S31" s="46"/>
      <c r="T31" s="42"/>
      <c r="U31" s="42"/>
      <c r="V31" s="42"/>
      <c r="W31" s="42"/>
      <c r="X31" s="42"/>
      <c r="Y31" s="42"/>
    </row>
    <row r="32" spans="1:25" s="10" customFormat="1" ht="13.8" x14ac:dyDescent="0.3">
      <c r="A32" s="20"/>
      <c r="B32" s="84"/>
      <c r="C32" s="84"/>
      <c r="D32" s="84"/>
      <c r="E32" s="84"/>
      <c r="F32" s="84"/>
      <c r="G32" s="84"/>
      <c r="H32" s="84"/>
      <c r="I32" s="84"/>
      <c r="J32" s="84"/>
      <c r="K32" s="20"/>
      <c r="M32" s="45"/>
      <c r="N32" s="45"/>
      <c r="O32" s="45"/>
      <c r="P32" s="45"/>
      <c r="Q32" s="45"/>
      <c r="R32" s="46"/>
      <c r="S32" s="46"/>
      <c r="T32" s="42"/>
      <c r="U32" s="42"/>
      <c r="V32" s="42"/>
      <c r="W32" s="42"/>
      <c r="X32" s="42"/>
      <c r="Y32" s="42"/>
    </row>
    <row r="33" spans="1:25" s="10" customFormat="1" ht="12.75" customHeight="1" x14ac:dyDescent="0.3">
      <c r="A33" s="20"/>
      <c r="B33" s="84"/>
      <c r="C33" s="84"/>
      <c r="D33" s="84"/>
      <c r="E33" s="84"/>
      <c r="F33" s="84"/>
      <c r="G33" s="84"/>
      <c r="H33" s="84"/>
      <c r="I33" s="84"/>
      <c r="J33" s="84"/>
      <c r="K33" s="20"/>
      <c r="M33" s="45"/>
      <c r="N33" s="45"/>
      <c r="O33" s="45"/>
      <c r="P33" s="45"/>
      <c r="Q33" s="45"/>
      <c r="R33" s="46"/>
      <c r="S33" s="46"/>
      <c r="T33" s="42"/>
      <c r="U33" s="42"/>
      <c r="V33" s="42"/>
      <c r="W33" s="42"/>
      <c r="X33" s="42"/>
      <c r="Y33" s="42"/>
    </row>
    <row r="34" spans="1:25" s="10" customFormat="1" ht="13.8" x14ac:dyDescent="0.3">
      <c r="A34" s="20"/>
      <c r="B34" s="76"/>
      <c r="C34" s="76"/>
      <c r="D34" s="86" t="s">
        <v>22</v>
      </c>
      <c r="E34" s="86"/>
      <c r="F34" s="86"/>
      <c r="G34" s="86"/>
      <c r="H34" s="86"/>
      <c r="I34" s="76"/>
      <c r="J34" s="76"/>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23</v>
      </c>
      <c r="C36" s="20"/>
      <c r="D36" s="20"/>
      <c r="E36" s="20"/>
      <c r="F36" s="77"/>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7"/>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4" t="s">
        <v>44</v>
      </c>
      <c r="C38" s="84"/>
      <c r="D38" s="84"/>
      <c r="E38" s="84"/>
      <c r="F38" s="84"/>
      <c r="G38" s="84"/>
      <c r="H38" s="84"/>
      <c r="I38" s="84"/>
      <c r="J38" s="84"/>
      <c r="K38" s="20"/>
      <c r="M38" s="45"/>
      <c r="N38" s="45"/>
      <c r="O38" s="45"/>
      <c r="P38" s="45"/>
      <c r="Q38" s="45"/>
      <c r="R38" s="46"/>
      <c r="S38" s="46"/>
      <c r="T38" s="42"/>
      <c r="U38" s="42"/>
      <c r="V38" s="42"/>
      <c r="W38" s="42"/>
      <c r="X38" s="42"/>
      <c r="Y38" s="42"/>
    </row>
    <row r="39" spans="1:25" s="10" customFormat="1" ht="13.8" x14ac:dyDescent="0.3">
      <c r="A39" s="20"/>
      <c r="B39" s="84"/>
      <c r="C39" s="84"/>
      <c r="D39" s="84"/>
      <c r="E39" s="84"/>
      <c r="F39" s="84"/>
      <c r="G39" s="84"/>
      <c r="H39" s="84"/>
      <c r="I39" s="84"/>
      <c r="J39" s="84"/>
      <c r="K39" s="20"/>
      <c r="M39" s="45"/>
      <c r="N39" s="45"/>
      <c r="O39" s="45"/>
      <c r="P39" s="45"/>
      <c r="Q39" s="45"/>
      <c r="R39" s="46"/>
      <c r="S39" s="46"/>
      <c r="T39" s="42"/>
      <c r="U39" s="42"/>
      <c r="V39" s="42"/>
      <c r="W39" s="42"/>
      <c r="X39" s="42"/>
      <c r="Y39" s="42"/>
    </row>
    <row r="40" spans="1:25" s="10" customFormat="1" ht="13.8" x14ac:dyDescent="0.3">
      <c r="A40" s="20"/>
      <c r="B40" s="76"/>
      <c r="C40" s="76"/>
      <c r="D40" s="76"/>
      <c r="E40" s="76"/>
      <c r="F40" s="76"/>
      <c r="G40" s="76"/>
      <c r="H40" s="76"/>
      <c r="I40" s="76"/>
      <c r="J40" s="76"/>
      <c r="K40" s="20"/>
      <c r="M40" s="45"/>
      <c r="N40" s="45"/>
      <c r="O40" s="45"/>
      <c r="P40" s="45"/>
      <c r="Q40" s="45"/>
      <c r="R40" s="46"/>
      <c r="S40" s="46"/>
      <c r="T40" s="42"/>
      <c r="U40" s="42"/>
      <c r="V40" s="42"/>
      <c r="W40" s="42"/>
      <c r="X40" s="42"/>
      <c r="Y40" s="42"/>
    </row>
    <row r="41" spans="1:25" s="10" customFormat="1" ht="13.8" x14ac:dyDescent="0.3">
      <c r="A41" s="20"/>
      <c r="B41" s="84" t="s">
        <v>45</v>
      </c>
      <c r="C41" s="84"/>
      <c r="D41" s="84"/>
      <c r="E41" s="84"/>
      <c r="F41" s="84"/>
      <c r="G41" s="84"/>
      <c r="H41" s="84"/>
      <c r="I41" s="84"/>
      <c r="J41" s="84"/>
      <c r="K41" s="20"/>
      <c r="M41" s="45"/>
      <c r="N41" s="45"/>
      <c r="O41" s="45"/>
      <c r="P41" s="45"/>
      <c r="Q41" s="45"/>
      <c r="R41" s="46"/>
      <c r="S41" s="46"/>
      <c r="T41" s="42"/>
      <c r="U41" s="42"/>
      <c r="V41" s="42"/>
      <c r="W41" s="42"/>
      <c r="X41" s="42"/>
      <c r="Y41" s="42"/>
    </row>
    <row r="42" spans="1:25" s="10" customFormat="1" ht="13.8" x14ac:dyDescent="0.3">
      <c r="A42" s="20"/>
      <c r="B42" s="84"/>
      <c r="C42" s="84"/>
      <c r="D42" s="84"/>
      <c r="E42" s="84"/>
      <c r="F42" s="84"/>
      <c r="G42" s="84"/>
      <c r="H42" s="84"/>
      <c r="I42" s="84"/>
      <c r="J42" s="84"/>
      <c r="K42" s="20"/>
      <c r="M42" s="45"/>
      <c r="N42" s="45"/>
      <c r="O42" s="45"/>
      <c r="P42" s="45"/>
      <c r="Q42" s="45"/>
      <c r="R42" s="46"/>
      <c r="S42" s="46"/>
      <c r="T42" s="42"/>
      <c r="U42" s="42"/>
      <c r="V42" s="42"/>
      <c r="W42" s="42"/>
      <c r="X42" s="42"/>
      <c r="Y42" s="42"/>
    </row>
    <row r="43" spans="1:25" s="10" customFormat="1" ht="13.8" x14ac:dyDescent="0.3">
      <c r="A43" s="20"/>
      <c r="B43" s="84"/>
      <c r="C43" s="84"/>
      <c r="D43" s="84"/>
      <c r="E43" s="84"/>
      <c r="F43" s="84"/>
      <c r="G43" s="84"/>
      <c r="H43" s="84"/>
      <c r="I43" s="84"/>
      <c r="J43" s="84"/>
      <c r="K43" s="20"/>
      <c r="M43" s="45"/>
      <c r="N43" s="45"/>
      <c r="O43" s="45"/>
      <c r="P43" s="45"/>
      <c r="Q43" s="45"/>
      <c r="R43" s="46"/>
      <c r="S43" s="46"/>
      <c r="T43" s="42"/>
      <c r="U43" s="42"/>
      <c r="V43" s="42"/>
      <c r="W43" s="42"/>
      <c r="X43" s="42"/>
      <c r="Y43" s="42"/>
    </row>
    <row r="44" spans="1:25" s="10" customFormat="1" ht="13.8" x14ac:dyDescent="0.3">
      <c r="A44" s="20"/>
      <c r="B44" s="76"/>
      <c r="C44" s="76"/>
      <c r="D44" s="76"/>
      <c r="E44" s="76"/>
      <c r="F44" s="76"/>
      <c r="G44" s="76"/>
      <c r="H44" s="76"/>
      <c r="I44" s="76"/>
      <c r="J44" s="76"/>
      <c r="K44" s="20"/>
      <c r="M44" s="45"/>
      <c r="N44" s="45"/>
      <c r="O44" s="45"/>
      <c r="P44" s="45"/>
      <c r="Q44" s="45"/>
      <c r="R44" s="46"/>
      <c r="S44" s="46"/>
      <c r="T44" s="42"/>
      <c r="U44" s="42"/>
      <c r="V44" s="42"/>
      <c r="W44" s="42"/>
      <c r="X44" s="42"/>
      <c r="Y44" s="42"/>
    </row>
    <row r="45" spans="1:25" s="10" customFormat="1" ht="12.75" customHeight="1" x14ac:dyDescent="0.3">
      <c r="A45" s="20"/>
      <c r="B45" s="84" t="s">
        <v>39</v>
      </c>
      <c r="C45" s="84"/>
      <c r="D45" s="84"/>
      <c r="E45" s="84"/>
      <c r="F45" s="84"/>
      <c r="G45" s="84"/>
      <c r="H45" s="84"/>
      <c r="I45" s="84"/>
      <c r="J45" s="84"/>
      <c r="K45" s="20"/>
      <c r="M45" s="45"/>
      <c r="N45" s="45"/>
      <c r="O45" s="45"/>
      <c r="P45" s="45"/>
      <c r="Q45" s="45"/>
      <c r="R45" s="46"/>
      <c r="S45" s="46"/>
      <c r="T45" s="42"/>
      <c r="U45" s="42"/>
      <c r="V45" s="42"/>
      <c r="W45" s="42"/>
      <c r="X45" s="42"/>
      <c r="Y45" s="42"/>
    </row>
    <row r="46" spans="1:25" s="10" customFormat="1" ht="13.8" x14ac:dyDescent="0.3">
      <c r="A46" s="20"/>
      <c r="B46" s="84"/>
      <c r="C46" s="84"/>
      <c r="D46" s="84"/>
      <c r="E46" s="84"/>
      <c r="F46" s="84"/>
      <c r="G46" s="84"/>
      <c r="H46" s="84"/>
      <c r="I46" s="84"/>
      <c r="J46" s="84"/>
      <c r="K46" s="20"/>
      <c r="M46" s="45"/>
      <c r="N46" s="45"/>
      <c r="O46" s="45"/>
      <c r="P46" s="45"/>
      <c r="Q46" s="45"/>
      <c r="R46" s="46"/>
      <c r="S46" s="46"/>
      <c r="T46" s="42"/>
      <c r="U46" s="42"/>
      <c r="V46" s="42"/>
      <c r="W46" s="42"/>
      <c r="X46" s="42"/>
      <c r="Y46" s="42"/>
    </row>
    <row r="47" spans="1:25" s="10" customFormat="1" ht="13.8" x14ac:dyDescent="0.3">
      <c r="A47" s="20"/>
      <c r="B47" s="84"/>
      <c r="C47" s="84"/>
      <c r="D47" s="84"/>
      <c r="E47" s="84"/>
      <c r="F47" s="84"/>
      <c r="G47" s="84"/>
      <c r="H47" s="84"/>
      <c r="I47" s="84"/>
      <c r="J47" s="84"/>
      <c r="K47" s="20"/>
      <c r="M47" s="45"/>
      <c r="N47" s="45"/>
      <c r="O47" s="45"/>
      <c r="P47" s="45"/>
      <c r="Q47" s="45"/>
      <c r="R47" s="46"/>
      <c r="S47" s="46"/>
      <c r="T47" s="42"/>
      <c r="U47" s="42"/>
      <c r="V47" s="42"/>
      <c r="W47" s="42"/>
      <c r="X47" s="42"/>
      <c r="Y47" s="42"/>
    </row>
    <row r="48" spans="1:25" s="10" customFormat="1" ht="12.75" customHeight="1" x14ac:dyDescent="0.3">
      <c r="A48" s="20"/>
      <c r="B48" s="84"/>
      <c r="C48" s="84"/>
      <c r="D48" s="84"/>
      <c r="E48" s="84"/>
      <c r="F48" s="84"/>
      <c r="G48" s="84"/>
      <c r="H48" s="84"/>
      <c r="I48" s="84"/>
      <c r="J48" s="84"/>
      <c r="K48" s="20"/>
      <c r="M48" s="45"/>
      <c r="N48" s="45"/>
      <c r="O48" s="45"/>
      <c r="P48" s="45"/>
      <c r="Q48" s="45"/>
      <c r="R48" s="46"/>
      <c r="S48" s="46"/>
      <c r="T48" s="42"/>
      <c r="U48" s="42"/>
      <c r="V48" s="42"/>
      <c r="W48" s="42"/>
      <c r="X48" s="42"/>
      <c r="Y48" s="42"/>
    </row>
    <row r="49" spans="1:25" s="10" customFormat="1" ht="13.8" x14ac:dyDescent="0.3">
      <c r="A49" s="20"/>
      <c r="B49" s="20" t="s">
        <v>46</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8" t="s">
        <v>52</v>
      </c>
      <c r="G50" s="77"/>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47</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5" t="s">
        <v>48</v>
      </c>
      <c r="C54" s="85"/>
      <c r="D54" s="85"/>
      <c r="E54" s="85"/>
      <c r="F54" s="85"/>
      <c r="G54" s="85"/>
      <c r="H54" s="85"/>
      <c r="I54" s="85"/>
      <c r="J54" s="85"/>
      <c r="K54" s="20"/>
      <c r="M54" s="45"/>
      <c r="N54" s="45"/>
      <c r="O54" s="45"/>
      <c r="P54" s="45"/>
      <c r="Q54" s="45"/>
      <c r="R54" s="46"/>
      <c r="S54" s="46"/>
      <c r="T54" s="42"/>
      <c r="U54" s="42"/>
      <c r="V54" s="42"/>
      <c r="W54" s="42"/>
      <c r="X54" s="42"/>
      <c r="Y54" s="42"/>
    </row>
    <row r="55" spans="1:25" s="10" customFormat="1" ht="13.8" x14ac:dyDescent="0.3">
      <c r="A55" s="20"/>
      <c r="B55" s="85"/>
      <c r="C55" s="85"/>
      <c r="D55" s="85"/>
      <c r="E55" s="85"/>
      <c r="F55" s="85"/>
      <c r="G55" s="85"/>
      <c r="H55" s="85"/>
      <c r="I55" s="85"/>
      <c r="J55" s="85"/>
      <c r="K55" s="20"/>
      <c r="M55" s="45"/>
      <c r="N55" s="45"/>
      <c r="O55" s="45"/>
      <c r="P55" s="45"/>
      <c r="Q55" s="45"/>
      <c r="R55" s="46"/>
      <c r="S55" s="46"/>
      <c r="T55" s="42"/>
      <c r="U55" s="42"/>
      <c r="V55" s="42"/>
      <c r="W55" s="42"/>
      <c r="X55" s="42"/>
      <c r="Y55" s="42"/>
    </row>
    <row r="56" spans="1:25" s="10" customFormat="1" ht="13.8" x14ac:dyDescent="0.3">
      <c r="A56" s="20"/>
      <c r="B56" s="85"/>
      <c r="C56" s="85"/>
      <c r="D56" s="85"/>
      <c r="E56" s="85"/>
      <c r="F56" s="85"/>
      <c r="G56" s="85"/>
      <c r="H56" s="85"/>
      <c r="I56" s="85"/>
      <c r="J56" s="85"/>
      <c r="K56" s="20"/>
      <c r="M56" s="45"/>
      <c r="N56" s="45"/>
      <c r="O56" s="79"/>
      <c r="P56" s="45"/>
      <c r="Q56" s="45"/>
      <c r="R56" s="46"/>
      <c r="S56" s="46"/>
      <c r="T56" s="42"/>
      <c r="U56" s="42"/>
      <c r="V56" s="42"/>
      <c r="W56" s="42"/>
      <c r="X56" s="42"/>
      <c r="Y56" s="42"/>
    </row>
    <row r="57" spans="1:25" s="10" customFormat="1" ht="13.8" x14ac:dyDescent="0.3">
      <c r="A57" s="20"/>
      <c r="B57" s="20"/>
      <c r="C57" s="20"/>
      <c r="D57" s="20"/>
      <c r="F57" s="77"/>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0"/>
      <c r="P59" s="45"/>
      <c r="Q59" s="45"/>
      <c r="R59" s="46"/>
      <c r="S59" s="46"/>
      <c r="T59" s="42"/>
      <c r="U59" s="42"/>
      <c r="V59" s="42"/>
      <c r="W59" s="42"/>
      <c r="X59" s="42"/>
      <c r="Y59" s="42"/>
    </row>
    <row r="60" spans="1:25" s="10" customFormat="1" ht="13.8" x14ac:dyDescent="0.3">
      <c r="A60" s="20"/>
      <c r="B60" s="20" t="s">
        <v>49</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8" t="s">
        <v>53</v>
      </c>
      <c r="G61" s="75"/>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tabSelected="1" view="pageBreakPreview" zoomScaleNormal="100" zoomScaleSheetLayoutView="100" workbookViewId="0">
      <selection activeCell="G3" sqref="G3"/>
    </sheetView>
  </sheetViews>
  <sheetFormatPr defaultColWidth="9.109375" defaultRowHeight="13.8" x14ac:dyDescent="0.3"/>
  <cols>
    <col min="1" max="11" width="9" style="53" customWidth="1"/>
    <col min="12" max="12" width="4" style="51" customWidth="1"/>
    <col min="13" max="20" width="4" style="52" customWidth="1"/>
    <col min="21" max="21" width="10.33203125" style="51" customWidth="1"/>
    <col min="22" max="22" width="9.109375" style="55"/>
    <col min="23" max="23" width="9.88671875" style="55" customWidth="1"/>
    <col min="24" max="25" width="6.6640625" style="55" bestFit="1" customWidth="1"/>
    <col min="26" max="34" width="6.5546875" style="55" bestFit="1" customWidth="1"/>
    <col min="35" max="175" width="9.109375" style="71"/>
    <col min="176" max="16384" width="9.109375" style="53"/>
  </cols>
  <sheetData>
    <row r="1" spans="1:178" s="10" customFormat="1" x14ac:dyDescent="0.3">
      <c r="A1" s="3"/>
      <c r="B1" s="4" t="s">
        <v>7</v>
      </c>
      <c r="C1" s="5" t="s">
        <v>4</v>
      </c>
      <c r="D1" s="3"/>
      <c r="E1" s="3"/>
      <c r="F1" s="4" t="s">
        <v>15</v>
      </c>
      <c r="G1" s="6">
        <v>4</v>
      </c>
      <c r="H1" s="3"/>
      <c r="I1" s="3"/>
      <c r="J1" s="3"/>
      <c r="K1" s="3"/>
      <c r="M1" s="22" t="s">
        <v>24</v>
      </c>
      <c r="N1" s="22" t="s">
        <v>25</v>
      </c>
      <c r="O1" s="22" t="s">
        <v>26</v>
      </c>
      <c r="P1" s="22" t="s">
        <v>26</v>
      </c>
      <c r="Q1" s="22" t="s">
        <v>26</v>
      </c>
      <c r="R1" s="22" t="s">
        <v>27</v>
      </c>
      <c r="S1" s="23" t="s">
        <v>28</v>
      </c>
      <c r="T1" s="24" t="s">
        <v>29</v>
      </c>
      <c r="W1" s="11" t="s">
        <v>30</v>
      </c>
      <c r="X1" s="12">
        <f>SUM(M:M)</f>
        <v>1</v>
      </c>
    </row>
    <row r="2" spans="1:178" s="10" customFormat="1" x14ac:dyDescent="0.3">
      <c r="A2" s="3"/>
      <c r="B2" s="4" t="s">
        <v>8</v>
      </c>
      <c r="C2" s="5" t="s">
        <v>9</v>
      </c>
      <c r="D2" s="3"/>
      <c r="E2" s="3"/>
      <c r="F2" s="4" t="s">
        <v>10</v>
      </c>
      <c r="G2" s="5" t="s">
        <v>54</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16</v>
      </c>
      <c r="D3" s="3"/>
      <c r="E3" s="3"/>
      <c r="F3" s="4" t="s">
        <v>0</v>
      </c>
      <c r="G3" s="5" t="s">
        <v>85</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5" t="s">
        <v>55</v>
      </c>
      <c r="H4" s="3"/>
      <c r="I4" s="3"/>
      <c r="J4" s="3"/>
      <c r="K4" s="3"/>
      <c r="M4" s="25"/>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4</v>
      </c>
      <c r="K10" s="13"/>
      <c r="L10" s="32">
        <f>SUM($M$1:M9)</f>
        <v>1</v>
      </c>
      <c r="M10" s="25"/>
      <c r="N10" s="25"/>
      <c r="O10" s="25"/>
      <c r="P10" s="25"/>
      <c r="Q10" s="25"/>
      <c r="R10" s="25"/>
      <c r="S10" s="25"/>
      <c r="T10" s="25"/>
    </row>
    <row r="11" spans="1:178" s="10" customFormat="1" x14ac:dyDescent="0.3">
      <c r="A11" s="72"/>
      <c r="B11" s="72"/>
      <c r="C11" s="72"/>
      <c r="D11" s="72"/>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B13" s="88" t="s">
        <v>84</v>
      </c>
      <c r="C13" s="88"/>
      <c r="D13" s="88"/>
      <c r="E13" s="88"/>
      <c r="F13" s="88"/>
      <c r="G13" s="88"/>
      <c r="H13" s="88"/>
      <c r="I13" s="88"/>
      <c r="J13" s="88"/>
      <c r="K13" s="88"/>
      <c r="V13" s="53"/>
      <c r="W13" s="53"/>
      <c r="X13" s="53"/>
      <c r="Y13" s="53"/>
      <c r="Z13" s="53"/>
      <c r="AA13" s="54">
        <v>0</v>
      </c>
      <c r="AB13" s="54">
        <f t="shared" ref="AB13:AB33" si="0">(1-(AA13^$AF$25))^(1/$AF$26)</f>
        <v>1</v>
      </c>
      <c r="AC13" s="53"/>
      <c r="AD13" s="53"/>
      <c r="AE13" s="53">
        <v>0</v>
      </c>
      <c r="AF13" s="53">
        <v>0</v>
      </c>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row>
    <row r="14" spans="1:178" x14ac:dyDescent="0.3">
      <c r="A14" s="3"/>
      <c r="B14" s="87" t="s">
        <v>56</v>
      </c>
      <c r="C14" s="87"/>
      <c r="D14" s="3"/>
      <c r="E14" s="50"/>
      <c r="V14" s="53">
        <f>-Z14/(Y14-AD23)</f>
        <v>0.32432432432432423</v>
      </c>
      <c r="W14" s="53">
        <f t="shared" ref="W14:W33" si="1">Y14*V14+Z14</f>
        <v>0.67567567567567544</v>
      </c>
      <c r="X14" s="53">
        <f t="shared" ref="X14:X33" si="2">(V14^2+W14^2)^0.5</f>
        <v>0.74948241210065092</v>
      </c>
      <c r="Y14" s="53">
        <f t="shared" ref="Y14:Y33" si="3">(AB14-AB13)/(AA14-AA13)</f>
        <v>-1.0000000000000009</v>
      </c>
      <c r="Z14" s="53">
        <f t="shared" ref="Z14:Z33" si="4">AB14-AA14*Y14</f>
        <v>1</v>
      </c>
      <c r="AA14" s="54">
        <v>0.05</v>
      </c>
      <c r="AB14" s="54">
        <f t="shared" si="0"/>
        <v>0.95</v>
      </c>
      <c r="AC14" s="53"/>
      <c r="AD14" s="53">
        <v>20</v>
      </c>
      <c r="AE14" s="53">
        <f>AF18</f>
        <v>0.67567567567567544</v>
      </c>
      <c r="AF14" s="53">
        <f>AE18</f>
        <v>0.32432432432432423</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row>
    <row r="15" spans="1:178" x14ac:dyDescent="0.3">
      <c r="A15" s="4"/>
      <c r="B15" s="81" t="s">
        <v>64</v>
      </c>
      <c r="C15" s="4"/>
      <c r="D15" s="4"/>
      <c r="E15" s="3"/>
      <c r="F15" s="3"/>
      <c r="G15" s="3"/>
      <c r="H15"/>
      <c r="I15" s="59"/>
      <c r="J15" s="3"/>
      <c r="K15" s="3"/>
      <c r="V15" s="53">
        <f>Z15/(AD23-Y15)</f>
        <v>0.3243243243243244</v>
      </c>
      <c r="W15" s="53">
        <f t="shared" si="1"/>
        <v>0.67567567567567588</v>
      </c>
      <c r="X15" s="53">
        <f t="shared" si="2"/>
        <v>0.74948241210065147</v>
      </c>
      <c r="Y15" s="53">
        <f t="shared" si="3"/>
        <v>-0.99999999999999867</v>
      </c>
      <c r="Z15" s="53">
        <f t="shared" si="4"/>
        <v>0.99999999999999989</v>
      </c>
      <c r="AA15" s="54">
        <v>0.1</v>
      </c>
      <c r="AB15" s="54">
        <f t="shared" si="0"/>
        <v>0.9</v>
      </c>
      <c r="AC15" s="53"/>
      <c r="AD15" s="53"/>
      <c r="AE15" s="53"/>
      <c r="AF15" s="53"/>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row>
    <row r="16" spans="1:178" x14ac:dyDescent="0.3">
      <c r="A16" s="3"/>
      <c r="B16" s="3"/>
      <c r="C16" s="3"/>
      <c r="D16" s="3"/>
      <c r="E16" s="3"/>
      <c r="F16" s="3"/>
      <c r="G16" s="3"/>
      <c r="H16" s="3"/>
      <c r="I16" s="59"/>
      <c r="J16" s="3"/>
      <c r="K16" s="3"/>
      <c r="V16" s="53">
        <f>Z16/(AD23-Y16)</f>
        <v>0.32432432432432423</v>
      </c>
      <c r="W16" s="53">
        <f t="shared" si="1"/>
        <v>0.67567567567567566</v>
      </c>
      <c r="X16" s="53">
        <f t="shared" si="2"/>
        <v>0.74948241210065114</v>
      </c>
      <c r="Y16" s="53">
        <f t="shared" si="3"/>
        <v>-1.0000000000000011</v>
      </c>
      <c r="Z16" s="53">
        <f t="shared" si="4"/>
        <v>1.0000000000000002</v>
      </c>
      <c r="AA16" s="54">
        <v>0.15</v>
      </c>
      <c r="AB16" s="54">
        <f t="shared" si="0"/>
        <v>0.85</v>
      </c>
      <c r="AC16" s="53"/>
      <c r="AD16" s="53"/>
      <c r="AE16" s="53"/>
      <c r="AF16" s="53">
        <f>MIN(X14:X33)</f>
        <v>0.74948241210065092</v>
      </c>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row>
    <row r="17" spans="1:178" x14ac:dyDescent="0.3">
      <c r="B17" s="53" t="s">
        <v>62</v>
      </c>
      <c r="E17" s="3"/>
      <c r="F17" s="3"/>
      <c r="G17" s="59"/>
      <c r="H17" s="3"/>
      <c r="I17" s="3"/>
      <c r="V17" s="53">
        <f>Z17/(AD23-Y17)</f>
        <v>0.3243243243243244</v>
      </c>
      <c r="W17" s="53">
        <f t="shared" si="1"/>
        <v>0.67567567567567588</v>
      </c>
      <c r="X17" s="53">
        <f t="shared" si="2"/>
        <v>0.74948241210065147</v>
      </c>
      <c r="Y17" s="53">
        <f t="shared" si="3"/>
        <v>-0.99999999999999833</v>
      </c>
      <c r="Z17" s="53">
        <f t="shared" si="4"/>
        <v>0.99999999999999978</v>
      </c>
      <c r="AA17" s="54">
        <v>0.2</v>
      </c>
      <c r="AB17" s="54">
        <f t="shared" si="0"/>
        <v>0.8</v>
      </c>
      <c r="AC17" s="53"/>
      <c r="AD17" s="53"/>
      <c r="AE17" s="53"/>
      <c r="AF17" s="53"/>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row>
    <row r="18" spans="1:178" ht="15" x14ac:dyDescent="0.35">
      <c r="B18" s="56" t="s">
        <v>60</v>
      </c>
      <c r="C18" s="73">
        <v>12</v>
      </c>
      <c r="D18" s="57" t="s">
        <v>57</v>
      </c>
      <c r="E18" s="3"/>
      <c r="F18" s="3"/>
      <c r="G18" s="59"/>
      <c r="H18" s="3"/>
      <c r="I18" s="3"/>
      <c r="V18" s="53">
        <f>Z18/(AD23-Y18)</f>
        <v>0.32432432432432423</v>
      </c>
      <c r="W18" s="53">
        <f t="shared" si="1"/>
        <v>0.67567567567567566</v>
      </c>
      <c r="X18" s="53">
        <f t="shared" si="2"/>
        <v>0.74948241210065114</v>
      </c>
      <c r="Y18" s="53">
        <f t="shared" si="3"/>
        <v>-1.0000000000000011</v>
      </c>
      <c r="Z18" s="53">
        <f t="shared" si="4"/>
        <v>1.0000000000000002</v>
      </c>
      <c r="AA18" s="54">
        <v>0.25</v>
      </c>
      <c r="AB18" s="54">
        <f t="shared" si="0"/>
        <v>0.75</v>
      </c>
      <c r="AC18" s="53"/>
      <c r="AD18" s="53"/>
      <c r="AE18" s="53">
        <f>INDEX(V14:V33,MATCH(AF16,X14:X33,0))</f>
        <v>0.32432432432432423</v>
      </c>
      <c r="AF18" s="53">
        <f>INDEX(W14:W33,MATCH(AF16,X14:X33,0))</f>
        <v>0.67567567567567544</v>
      </c>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row>
    <row r="19" spans="1:178" ht="15" x14ac:dyDescent="0.35">
      <c r="B19" s="56" t="s">
        <v>61</v>
      </c>
      <c r="C19" s="73">
        <v>30</v>
      </c>
      <c r="D19" s="57" t="s">
        <v>57</v>
      </c>
      <c r="E19" s="3"/>
      <c r="F19" s="3"/>
      <c r="G19" s="59"/>
      <c r="H19" s="3"/>
      <c r="I19" s="3"/>
      <c r="V19" s="53">
        <f>Z19/(AD23-Y19)</f>
        <v>0.32432432432432423</v>
      </c>
      <c r="W19" s="53">
        <f t="shared" si="1"/>
        <v>0.67567567567567566</v>
      </c>
      <c r="X19" s="53">
        <f t="shared" si="2"/>
        <v>0.74948241210065114</v>
      </c>
      <c r="Y19" s="53">
        <f t="shared" si="3"/>
        <v>-1.0000000000000011</v>
      </c>
      <c r="Z19" s="53">
        <f t="shared" si="4"/>
        <v>1.0000000000000002</v>
      </c>
      <c r="AA19" s="54">
        <v>0.3</v>
      </c>
      <c r="AB19" s="54">
        <f t="shared" si="0"/>
        <v>0.7</v>
      </c>
      <c r="AC19" s="53"/>
      <c r="AD19" s="53"/>
      <c r="AE19" s="53"/>
      <c r="AF19" s="53">
        <f>(AE18^2+AF18^2)^0.5</f>
        <v>0.74948241210065092</v>
      </c>
      <c r="AG19" s="53"/>
      <c r="AH19" s="53"/>
      <c r="AI19" s="53"/>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60"/>
      <c r="FU19" s="60"/>
      <c r="FV19" s="60"/>
    </row>
    <row r="20" spans="1:178" x14ac:dyDescent="0.3">
      <c r="B20" s="3"/>
      <c r="C20" s="3"/>
      <c r="D20" s="3"/>
      <c r="E20" s="3"/>
      <c r="F20" s="3"/>
      <c r="G20" s="59"/>
      <c r="H20" s="3"/>
      <c r="I20" s="3"/>
      <c r="V20" s="53">
        <f>Z20/(AD23-Y20)</f>
        <v>0.32432432432432429</v>
      </c>
      <c r="W20" s="53">
        <f t="shared" si="1"/>
        <v>0.67567567567567566</v>
      </c>
      <c r="X20" s="53">
        <f t="shared" si="2"/>
        <v>0.74948241210065114</v>
      </c>
      <c r="Y20" s="53">
        <f t="shared" si="3"/>
        <v>-0.99999999999999889</v>
      </c>
      <c r="Z20" s="53">
        <f t="shared" si="4"/>
        <v>0.99999999999999956</v>
      </c>
      <c r="AA20" s="54">
        <v>0.35</v>
      </c>
      <c r="AB20" s="54">
        <f t="shared" si="0"/>
        <v>0.65</v>
      </c>
      <c r="AC20" s="53"/>
      <c r="AD20" s="53"/>
      <c r="AE20" s="53"/>
      <c r="AF20" s="53"/>
      <c r="AG20" s="53"/>
      <c r="AH20" s="53"/>
      <c r="AI20" s="53"/>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60"/>
      <c r="FU20" s="60"/>
      <c r="FV20" s="60"/>
    </row>
    <row r="21" spans="1:178" x14ac:dyDescent="0.3">
      <c r="B21" s="53" t="s">
        <v>63</v>
      </c>
      <c r="E21" s="61"/>
      <c r="F21" s="3"/>
      <c r="G21" s="59"/>
      <c r="H21" s="3"/>
      <c r="I21" s="3"/>
      <c r="V21" s="53">
        <f>Z21/(AD23-Y21)</f>
        <v>0.32432432432432429</v>
      </c>
      <c r="W21" s="53">
        <f t="shared" si="1"/>
        <v>0.67567567567567566</v>
      </c>
      <c r="X21" s="53">
        <f t="shared" si="2"/>
        <v>0.74948241210065114</v>
      </c>
      <c r="Y21" s="53">
        <f t="shared" si="3"/>
        <v>-1</v>
      </c>
      <c r="Z21" s="53">
        <f t="shared" si="4"/>
        <v>1</v>
      </c>
      <c r="AA21" s="54">
        <v>0.4</v>
      </c>
      <c r="AB21" s="54">
        <f t="shared" si="0"/>
        <v>0.6</v>
      </c>
      <c r="AC21" s="53"/>
      <c r="AD21" s="63">
        <f>C27</f>
        <v>0.24</v>
      </c>
      <c r="AE21" s="63">
        <f>C29</f>
        <v>0.5</v>
      </c>
      <c r="AF21" s="53"/>
      <c r="AG21" s="53"/>
      <c r="AH21" s="53"/>
      <c r="AI21" s="53"/>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60"/>
      <c r="FU21" s="60"/>
      <c r="FV21" s="60"/>
    </row>
    <row r="22" spans="1:178" ht="15" x14ac:dyDescent="0.35">
      <c r="B22" s="56" t="s">
        <v>75</v>
      </c>
      <c r="C22" s="73">
        <v>50</v>
      </c>
      <c r="D22" s="57" t="s">
        <v>57</v>
      </c>
      <c r="E22" s="62"/>
      <c r="F22" s="3"/>
      <c r="G22" s="59"/>
      <c r="H22" s="3"/>
      <c r="I22" s="3"/>
      <c r="V22" s="53">
        <f>Z22/(AD23-Y22)</f>
        <v>0.32432432432432429</v>
      </c>
      <c r="W22" s="53">
        <f t="shared" si="1"/>
        <v>0.67567567567567566</v>
      </c>
      <c r="X22" s="53">
        <f t="shared" si="2"/>
        <v>0.74948241210065114</v>
      </c>
      <c r="Y22" s="53">
        <f t="shared" si="3"/>
        <v>-0.99999999999999889</v>
      </c>
      <c r="Z22" s="53">
        <f t="shared" si="4"/>
        <v>0.99999999999999956</v>
      </c>
      <c r="AA22" s="54">
        <v>0.45</v>
      </c>
      <c r="AB22" s="54">
        <f t="shared" si="0"/>
        <v>0.55000000000000004</v>
      </c>
      <c r="AC22" s="53"/>
      <c r="AD22" s="53"/>
      <c r="AE22" s="53"/>
      <c r="AF22" s="53"/>
      <c r="AG22" s="53"/>
      <c r="AH22" s="53"/>
      <c r="AI22" s="53"/>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60"/>
      <c r="FU22" s="60"/>
      <c r="FV22" s="60"/>
    </row>
    <row r="23" spans="1:178" ht="15" x14ac:dyDescent="0.35">
      <c r="B23" s="56" t="s">
        <v>76</v>
      </c>
      <c r="C23" s="73">
        <v>60</v>
      </c>
      <c r="D23" s="57" t="s">
        <v>57</v>
      </c>
      <c r="F23" s="3"/>
      <c r="G23" s="59"/>
      <c r="H23" s="3"/>
      <c r="I23" s="3"/>
      <c r="V23" s="53">
        <f>Z23/(AD23-Y23)</f>
        <v>0.32432432432432434</v>
      </c>
      <c r="W23" s="53">
        <f t="shared" si="1"/>
        <v>0.67567567567567566</v>
      </c>
      <c r="X23" s="53">
        <f t="shared" si="2"/>
        <v>0.74948241210065114</v>
      </c>
      <c r="Y23" s="53">
        <f t="shared" si="3"/>
        <v>-1.0000000000000004</v>
      </c>
      <c r="Z23" s="53">
        <f t="shared" si="4"/>
        <v>1.0000000000000002</v>
      </c>
      <c r="AA23" s="54">
        <v>0.55000000000000004</v>
      </c>
      <c r="AB23" s="54">
        <f t="shared" si="0"/>
        <v>0.44999999999999996</v>
      </c>
      <c r="AC23" s="65" t="s">
        <v>3</v>
      </c>
      <c r="AD23" s="53">
        <f>AE21/AD21</f>
        <v>2.0833333333333335</v>
      </c>
      <c r="AE23" s="53"/>
      <c r="AF23" s="53">
        <f>AF16</f>
        <v>0.74948241210065092</v>
      </c>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row>
    <row r="24" spans="1:178" x14ac:dyDescent="0.3">
      <c r="B24" s="3"/>
      <c r="C24" s="4"/>
      <c r="D24" s="3"/>
      <c r="E24" s="3"/>
      <c r="F24" s="64"/>
      <c r="G24" s="59"/>
      <c r="H24" s="3"/>
      <c r="I24" s="3"/>
      <c r="V24" s="53">
        <f>Z24/(AD23-Y24)</f>
        <v>0.32432432432432429</v>
      </c>
      <c r="W24" s="53">
        <f t="shared" si="1"/>
        <v>0.67567567567567566</v>
      </c>
      <c r="X24" s="53">
        <f t="shared" si="2"/>
        <v>0.74948241210065114</v>
      </c>
      <c r="Y24" s="53">
        <f t="shared" si="3"/>
        <v>-1</v>
      </c>
      <c r="Z24" s="53">
        <f t="shared" si="4"/>
        <v>1</v>
      </c>
      <c r="AA24" s="54">
        <v>0.6</v>
      </c>
      <c r="AB24" s="54">
        <f t="shared" si="0"/>
        <v>0.4</v>
      </c>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row>
    <row r="25" spans="1:178" x14ac:dyDescent="0.3">
      <c r="E25" s="61"/>
      <c r="F25" s="64"/>
      <c r="G25" s="59"/>
      <c r="H25" s="3"/>
      <c r="I25" s="3"/>
      <c r="V25" s="53">
        <f>Z25/(AD23-Y25)</f>
        <v>0.32432432432432429</v>
      </c>
      <c r="W25" s="53">
        <f t="shared" si="1"/>
        <v>0.67567567567567566</v>
      </c>
      <c r="X25" s="53">
        <f t="shared" si="2"/>
        <v>0.74948241210065114</v>
      </c>
      <c r="Y25" s="53">
        <f t="shared" si="3"/>
        <v>-1</v>
      </c>
      <c r="Z25" s="53">
        <f t="shared" si="4"/>
        <v>1</v>
      </c>
      <c r="AA25" s="54">
        <v>0.75</v>
      </c>
      <c r="AB25" s="54">
        <f t="shared" si="0"/>
        <v>0.25</v>
      </c>
      <c r="AC25" s="53"/>
      <c r="AD25" s="53"/>
      <c r="AE25" s="58" t="s">
        <v>5</v>
      </c>
      <c r="AF25" s="59">
        <v>1</v>
      </c>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row>
    <row r="26" spans="1:178" ht="15" x14ac:dyDescent="0.35">
      <c r="B26" s="56" t="s">
        <v>58</v>
      </c>
      <c r="C26" s="53" t="str">
        <f>[1]!xln(C27)</f>
        <v>12 / 50</v>
      </c>
      <c r="D26" s="57"/>
      <c r="E26" s="3"/>
      <c r="F26" s="3"/>
      <c r="G26" s="59"/>
      <c r="H26" s="3"/>
      <c r="I26" s="3"/>
      <c r="V26" s="53">
        <f>Z26/(AD23-Y26)</f>
        <v>0.32432432432432429</v>
      </c>
      <c r="W26" s="53">
        <f t="shared" si="1"/>
        <v>0.67567567567567566</v>
      </c>
      <c r="X26" s="53">
        <f t="shared" si="2"/>
        <v>0.74948241210065114</v>
      </c>
      <c r="Y26" s="53">
        <f t="shared" si="3"/>
        <v>-1</v>
      </c>
      <c r="Z26" s="53">
        <f t="shared" si="4"/>
        <v>1</v>
      </c>
      <c r="AA26" s="54">
        <v>0.8</v>
      </c>
      <c r="AB26" s="54">
        <f t="shared" si="0"/>
        <v>0.19999999999999996</v>
      </c>
      <c r="AC26" s="53"/>
      <c r="AD26" s="53"/>
      <c r="AE26" s="58" t="s">
        <v>6</v>
      </c>
      <c r="AF26" s="59">
        <v>1</v>
      </c>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row>
    <row r="27" spans="1:178" x14ac:dyDescent="0.3">
      <c r="C27" s="66">
        <f>C18/C22</f>
        <v>0.24</v>
      </c>
      <c r="E27" s="3"/>
      <c r="F27" s="3"/>
      <c r="G27" s="59"/>
      <c r="H27" s="3"/>
      <c r="I27" s="3"/>
      <c r="V27" s="53">
        <f>Z27/(AD23-Y27)</f>
        <v>0.32432432432432429</v>
      </c>
      <c r="W27" s="53">
        <f t="shared" si="1"/>
        <v>0.67567567567567566</v>
      </c>
      <c r="X27" s="53">
        <f t="shared" si="2"/>
        <v>0.74948241210065114</v>
      </c>
      <c r="Y27" s="53">
        <f t="shared" si="3"/>
        <v>-1</v>
      </c>
      <c r="Z27" s="53">
        <f t="shared" si="4"/>
        <v>1</v>
      </c>
      <c r="AA27" s="54">
        <v>0.85</v>
      </c>
      <c r="AB27" s="54">
        <f t="shared" si="0"/>
        <v>0.15000000000000002</v>
      </c>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row>
    <row r="28" spans="1:178" ht="15" x14ac:dyDescent="0.35">
      <c r="B28" s="56" t="s">
        <v>59</v>
      </c>
      <c r="C28" s="53" t="str">
        <f>[1]!xln(C29)</f>
        <v>30 / 60</v>
      </c>
      <c r="D28" s="57"/>
      <c r="E28" s="3"/>
      <c r="F28" s="3"/>
      <c r="G28" s="59"/>
      <c r="H28" s="3"/>
      <c r="I28" s="3"/>
      <c r="V28" s="53">
        <f>Z28/(AD23-Y28)</f>
        <v>0.32432432432432429</v>
      </c>
      <c r="W28" s="53">
        <f t="shared" si="1"/>
        <v>0.67567567567567566</v>
      </c>
      <c r="X28" s="53">
        <f t="shared" si="2"/>
        <v>0.74948241210065114</v>
      </c>
      <c r="Y28" s="53">
        <f t="shared" si="3"/>
        <v>-1</v>
      </c>
      <c r="Z28" s="53">
        <f t="shared" si="4"/>
        <v>1</v>
      </c>
      <c r="AA28" s="54">
        <v>0.9</v>
      </c>
      <c r="AB28" s="54">
        <f t="shared" si="0"/>
        <v>9.9999999999999978E-2</v>
      </c>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row>
    <row r="29" spans="1:178" x14ac:dyDescent="0.3">
      <c r="C29" s="66">
        <f>C19/C23</f>
        <v>0.5</v>
      </c>
      <c r="E29" s="59"/>
      <c r="F29" s="3"/>
      <c r="G29" s="59"/>
      <c r="H29" s="59"/>
      <c r="I29" s="59"/>
      <c r="V29" s="53">
        <f>Z29/(AD23-Y29)</f>
        <v>0.32432432432432429</v>
      </c>
      <c r="W29" s="53">
        <f t="shared" si="1"/>
        <v>0.67567567567567566</v>
      </c>
      <c r="X29" s="53">
        <f t="shared" si="2"/>
        <v>0.74948241210065114</v>
      </c>
      <c r="Y29" s="53">
        <f t="shared" si="3"/>
        <v>-1</v>
      </c>
      <c r="Z29" s="53">
        <f t="shared" si="4"/>
        <v>1</v>
      </c>
      <c r="AA29" s="54">
        <v>0.95</v>
      </c>
      <c r="AB29" s="54">
        <f t="shared" si="0"/>
        <v>5.0000000000000044E-2</v>
      </c>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row>
    <row r="30" spans="1:178" x14ac:dyDescent="0.3">
      <c r="A30" s="59"/>
      <c r="E30" s="59"/>
      <c r="V30" s="53">
        <f>Z30/(AD23-Y30)</f>
        <v>0.32432432432432429</v>
      </c>
      <c r="W30" s="53">
        <f t="shared" si="1"/>
        <v>0.67567567567567566</v>
      </c>
      <c r="X30" s="53">
        <f t="shared" si="2"/>
        <v>0.74948241210065114</v>
      </c>
      <c r="Y30" s="53">
        <f t="shared" si="3"/>
        <v>-1</v>
      </c>
      <c r="Z30" s="53">
        <f t="shared" si="4"/>
        <v>1</v>
      </c>
      <c r="AA30" s="54">
        <v>0.97</v>
      </c>
      <c r="AB30" s="54">
        <f t="shared" si="0"/>
        <v>3.0000000000000027E-2</v>
      </c>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row>
    <row r="31" spans="1:178" x14ac:dyDescent="0.3">
      <c r="A31" s="3"/>
      <c r="B31" s="3"/>
      <c r="C31" s="3"/>
      <c r="D31" s="3"/>
      <c r="E31" s="3"/>
      <c r="F31" s="69"/>
      <c r="G31" s="59"/>
      <c r="V31" s="53">
        <f>Z31/(AD23-Y31)</f>
        <v>0.32432432432432429</v>
      </c>
      <c r="W31" s="53">
        <f t="shared" si="1"/>
        <v>0.67567567567567566</v>
      </c>
      <c r="X31" s="53">
        <f t="shared" si="2"/>
        <v>0.74948241210065114</v>
      </c>
      <c r="Y31" s="53">
        <f t="shared" si="3"/>
        <v>-1</v>
      </c>
      <c r="Z31" s="53">
        <f t="shared" si="4"/>
        <v>1</v>
      </c>
      <c r="AA31" s="54">
        <v>0.98</v>
      </c>
      <c r="AB31" s="54">
        <f t="shared" si="0"/>
        <v>2.0000000000000018E-2</v>
      </c>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row>
    <row r="32" spans="1:178" x14ac:dyDescent="0.3">
      <c r="A32" s="59"/>
      <c r="B32" s="59"/>
      <c r="C32" s="59"/>
      <c r="D32" s="59"/>
      <c r="E32" s="59"/>
      <c r="F32" s="59"/>
      <c r="G32" s="59"/>
      <c r="H32" s="59"/>
      <c r="I32" s="59"/>
      <c r="V32" s="53">
        <f>Z32/(AD23-Y32)</f>
        <v>0.32432432432432429</v>
      </c>
      <c r="W32" s="53">
        <f t="shared" si="1"/>
        <v>0.67567567567567566</v>
      </c>
      <c r="X32" s="53">
        <f t="shared" si="2"/>
        <v>0.74948241210065114</v>
      </c>
      <c r="Y32" s="53">
        <f t="shared" si="3"/>
        <v>-1</v>
      </c>
      <c r="Z32" s="53">
        <f t="shared" si="4"/>
        <v>1</v>
      </c>
      <c r="AA32" s="54">
        <v>0.99</v>
      </c>
      <c r="AB32" s="54">
        <f t="shared" si="0"/>
        <v>1.0000000000000009E-2</v>
      </c>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row>
    <row r="33" spans="1:175" x14ac:dyDescent="0.3">
      <c r="A33" s="59"/>
      <c r="B33" s="59"/>
      <c r="C33" s="70"/>
      <c r="D33" s="70"/>
      <c r="E33" s="69"/>
      <c r="F33" s="69"/>
      <c r="G33" s="59"/>
      <c r="H33" s="59"/>
      <c r="I33" s="59"/>
      <c r="V33" s="53">
        <f>Z33/(AD23-Y33)</f>
        <v>0.32432432432432429</v>
      </c>
      <c r="W33" s="53">
        <f t="shared" si="1"/>
        <v>0.67567567567567566</v>
      </c>
      <c r="X33" s="53">
        <f t="shared" si="2"/>
        <v>0.74948241210065114</v>
      </c>
      <c r="Y33" s="53">
        <f t="shared" si="3"/>
        <v>-1</v>
      </c>
      <c r="Z33" s="53">
        <f t="shared" si="4"/>
        <v>1</v>
      </c>
      <c r="AA33" s="54">
        <v>1</v>
      </c>
      <c r="AB33" s="54">
        <f t="shared" si="0"/>
        <v>0</v>
      </c>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row>
    <row r="34" spans="1:175" x14ac:dyDescent="0.3">
      <c r="A34" s="59"/>
      <c r="B34" s="59"/>
      <c r="C34" s="70"/>
      <c r="D34" s="59"/>
      <c r="E34" s="69"/>
      <c r="F34" s="59"/>
      <c r="G34" s="59"/>
      <c r="H34" s="59"/>
      <c r="I34" s="59"/>
      <c r="J34" s="67" t="str">
        <f>"MS=  "&amp;[1]!xln(K34)&amp;" ="</f>
        <v>MS=  (0.324² + 0.676²)⁰·⁵ / ((0.24² + 0.5²)⁰·⁵) - 1 =</v>
      </c>
      <c r="K34" s="68">
        <f>(AE18^2+AF18^2)^0.5/((AD21^2+AE21^2)^0.5)-1</f>
        <v>0.35135135135135087</v>
      </c>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row>
    <row r="35" spans="1:175" x14ac:dyDescent="0.3">
      <c r="A35" s="59"/>
      <c r="B35" s="59"/>
      <c r="C35" s="59"/>
      <c r="D35" s="59"/>
      <c r="E35" s="59"/>
      <c r="F35" s="59"/>
      <c r="G35" s="59"/>
      <c r="H35" s="59"/>
      <c r="I35" s="59"/>
      <c r="J35" s="59"/>
      <c r="K35" s="59"/>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row>
    <row r="36" spans="1:175" x14ac:dyDescent="0.3">
      <c r="A36" s="59"/>
      <c r="B36" s="59"/>
      <c r="C36" s="59"/>
      <c r="D36" s="59"/>
      <c r="E36" s="59"/>
      <c r="F36" s="3"/>
      <c r="G36" s="59"/>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row>
    <row r="37" spans="1:175" x14ac:dyDescent="0.3">
      <c r="A37" s="59"/>
      <c r="B37" s="59"/>
      <c r="C37" s="59"/>
      <c r="D37" s="59"/>
      <c r="E37" s="59"/>
      <c r="F37" s="59"/>
      <c r="G37" s="59"/>
      <c r="H37" s="59"/>
      <c r="I37" s="59"/>
      <c r="J37" s="59"/>
      <c r="K37" s="59"/>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row>
    <row r="38" spans="1:175" x14ac:dyDescent="0.3">
      <c r="A38" s="59"/>
      <c r="B38" s="59"/>
      <c r="C38" s="59"/>
      <c r="D38" s="59"/>
      <c r="E38" s="59"/>
      <c r="F38" s="59"/>
      <c r="G38" s="59"/>
      <c r="H38" s="59"/>
      <c r="I38" s="59"/>
      <c r="J38" s="59"/>
      <c r="K38" s="59"/>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row>
    <row r="39" spans="1:175" x14ac:dyDescent="0.3">
      <c r="A39" s="59"/>
      <c r="B39" s="59"/>
      <c r="C39" s="59"/>
      <c r="D39" s="59"/>
      <c r="E39" s="59"/>
      <c r="F39" s="59"/>
      <c r="G39" s="59"/>
      <c r="H39" s="59"/>
      <c r="I39" s="59"/>
      <c r="J39" s="59"/>
      <c r="K39" s="59"/>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row>
    <row r="40" spans="1:175" x14ac:dyDescent="0.3">
      <c r="A40" s="59"/>
      <c r="B40" s="59"/>
      <c r="C40" s="59"/>
      <c r="D40" s="59"/>
      <c r="E40" s="59"/>
      <c r="F40" s="59"/>
      <c r="G40" s="59"/>
      <c r="H40" s="59"/>
      <c r="I40" s="59"/>
      <c r="J40" s="59"/>
      <c r="K40" s="59"/>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row>
    <row r="41" spans="1:175" x14ac:dyDescent="0.3">
      <c r="A41" s="59"/>
      <c r="B41" s="59"/>
      <c r="C41" s="59"/>
      <c r="D41" s="59"/>
      <c r="E41" s="59"/>
      <c r="F41" s="59"/>
      <c r="G41" s="59"/>
      <c r="H41" s="59"/>
      <c r="I41" s="59"/>
      <c r="J41" s="59"/>
      <c r="K41" s="59"/>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row>
    <row r="42" spans="1:175" x14ac:dyDescent="0.3">
      <c r="A42" s="59"/>
      <c r="B42" s="59"/>
      <c r="C42" s="59"/>
      <c r="D42" s="59"/>
      <c r="E42" s="59"/>
      <c r="F42" s="59"/>
      <c r="G42" s="59"/>
      <c r="H42" s="59"/>
      <c r="I42" s="59"/>
      <c r="J42" s="59"/>
      <c r="K42" s="59"/>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row>
    <row r="43" spans="1:175" x14ac:dyDescent="0.3">
      <c r="A43" s="59"/>
      <c r="B43" s="59"/>
      <c r="C43" s="59"/>
      <c r="D43" s="59"/>
      <c r="E43" s="59"/>
      <c r="F43" s="59"/>
      <c r="G43" s="59"/>
      <c r="H43" s="59"/>
      <c r="I43" s="59"/>
      <c r="J43" s="59"/>
      <c r="K43" s="59"/>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row>
    <row r="44" spans="1:175" x14ac:dyDescent="0.3">
      <c r="A44" s="59"/>
      <c r="B44" s="59"/>
      <c r="C44" s="59"/>
      <c r="D44" s="59"/>
      <c r="E44" s="59"/>
      <c r="F44" s="59"/>
      <c r="G44" s="59"/>
      <c r="H44" s="59"/>
      <c r="I44" s="59"/>
      <c r="J44" s="59"/>
      <c r="K44" s="59"/>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row>
    <row r="45" spans="1:175" x14ac:dyDescent="0.3">
      <c r="A45" s="59"/>
      <c r="B45" s="59"/>
      <c r="C45" s="59"/>
      <c r="D45" s="59"/>
      <c r="E45" s="59"/>
      <c r="F45" s="59"/>
      <c r="G45" s="59"/>
      <c r="H45" s="59"/>
      <c r="I45" s="59"/>
      <c r="J45" s="59"/>
      <c r="K45" s="59"/>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row>
    <row r="46" spans="1:175" x14ac:dyDescent="0.3">
      <c r="A46" s="59"/>
      <c r="B46" s="59"/>
      <c r="C46" s="59"/>
      <c r="D46" s="59"/>
      <c r="E46" s="59"/>
      <c r="F46" s="59"/>
      <c r="G46" s="59"/>
      <c r="H46" s="59"/>
      <c r="I46" s="59"/>
      <c r="J46" s="59"/>
      <c r="K46" s="59"/>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row>
    <row r="47" spans="1:175" x14ac:dyDescent="0.3">
      <c r="A47" s="59"/>
      <c r="B47" s="59"/>
      <c r="C47" s="59"/>
      <c r="D47" s="59"/>
      <c r="E47" s="59"/>
      <c r="F47" s="59"/>
      <c r="G47" s="59"/>
      <c r="H47" s="59"/>
      <c r="I47" s="59"/>
      <c r="J47" s="59"/>
      <c r="K47" s="59"/>
    </row>
    <row r="48" spans="1:175" x14ac:dyDescent="0.3">
      <c r="A48" s="59"/>
      <c r="B48" s="59"/>
      <c r="C48" s="59"/>
      <c r="D48" s="59"/>
      <c r="E48" s="59"/>
      <c r="F48" s="59"/>
      <c r="G48" s="59"/>
      <c r="H48" s="59"/>
      <c r="I48" s="59"/>
      <c r="J48" s="59"/>
      <c r="K48" s="59"/>
    </row>
    <row r="49" spans="1:11" x14ac:dyDescent="0.3">
      <c r="A49" s="59"/>
      <c r="B49" s="59"/>
      <c r="C49" s="59"/>
      <c r="D49" s="59"/>
      <c r="E49" s="59"/>
      <c r="F49" s="59"/>
      <c r="G49" s="59"/>
      <c r="H49" s="59"/>
      <c r="I49" s="59"/>
      <c r="J49" s="59"/>
      <c r="K49" s="59"/>
    </row>
    <row r="50" spans="1:11" x14ac:dyDescent="0.3">
      <c r="A50" s="59"/>
      <c r="B50" s="59"/>
      <c r="C50" s="59"/>
      <c r="D50" s="59"/>
      <c r="E50" s="59"/>
      <c r="F50" s="59"/>
      <c r="G50" s="59"/>
      <c r="H50" s="59"/>
      <c r="I50" s="59"/>
      <c r="J50" s="59"/>
      <c r="K50" s="59"/>
    </row>
    <row r="51" spans="1:11" x14ac:dyDescent="0.3">
      <c r="A51" s="59"/>
      <c r="B51" s="59"/>
      <c r="C51" s="59"/>
      <c r="D51" s="59"/>
      <c r="E51" s="59"/>
      <c r="F51" s="59"/>
      <c r="G51" s="59"/>
      <c r="H51" s="59"/>
      <c r="I51" s="59"/>
      <c r="J51" s="59"/>
      <c r="K51" s="59"/>
    </row>
    <row r="52" spans="1:11" x14ac:dyDescent="0.3">
      <c r="A52" s="59"/>
      <c r="B52" s="59"/>
      <c r="C52" s="59"/>
      <c r="D52" s="59"/>
      <c r="E52" s="59"/>
      <c r="F52" s="59"/>
      <c r="G52" s="59"/>
      <c r="H52" s="59"/>
      <c r="I52" s="59"/>
      <c r="J52" s="59"/>
      <c r="K52" s="59"/>
    </row>
    <row r="53" spans="1:11" x14ac:dyDescent="0.3">
      <c r="A53" s="59"/>
      <c r="B53" s="59"/>
      <c r="C53" s="59"/>
      <c r="D53" s="59"/>
      <c r="E53" s="59"/>
      <c r="F53" s="59"/>
      <c r="G53" s="59"/>
      <c r="H53" s="59"/>
      <c r="I53" s="59"/>
      <c r="J53" s="59"/>
      <c r="K53" s="59"/>
    </row>
    <row r="54" spans="1:11" x14ac:dyDescent="0.3">
      <c r="A54" s="59"/>
      <c r="B54" s="59"/>
      <c r="C54" s="59"/>
      <c r="D54" s="59"/>
      <c r="E54" s="59"/>
      <c r="F54" s="59"/>
      <c r="G54" s="59"/>
      <c r="H54" s="59"/>
      <c r="I54" s="59"/>
      <c r="J54" s="59"/>
      <c r="K54" s="59"/>
    </row>
    <row r="55" spans="1:11" x14ac:dyDescent="0.3">
      <c r="A55" s="59"/>
      <c r="B55" s="59"/>
      <c r="C55" s="59"/>
      <c r="D55" s="59"/>
      <c r="E55" s="59"/>
      <c r="F55" s="59"/>
      <c r="G55" s="59"/>
      <c r="H55" s="59"/>
      <c r="I55" s="59"/>
      <c r="J55" s="59"/>
      <c r="K55" s="59"/>
    </row>
    <row r="56" spans="1:11" x14ac:dyDescent="0.3">
      <c r="A56" s="59"/>
      <c r="B56" s="59"/>
      <c r="C56" s="59"/>
      <c r="D56" s="59"/>
      <c r="E56" s="59"/>
      <c r="F56" s="59"/>
      <c r="G56" s="59"/>
      <c r="H56" s="59"/>
      <c r="I56" s="59"/>
      <c r="J56" s="59"/>
      <c r="K56" s="59"/>
    </row>
    <row r="57" spans="1:11" x14ac:dyDescent="0.3">
      <c r="A57" s="59"/>
      <c r="B57" s="59"/>
      <c r="C57" s="59"/>
      <c r="D57" s="59"/>
      <c r="E57" s="59"/>
      <c r="F57" s="59"/>
      <c r="G57" s="59"/>
      <c r="H57" s="59"/>
      <c r="I57" s="59"/>
      <c r="J57" s="59"/>
      <c r="K57" s="59"/>
    </row>
    <row r="58" spans="1:11" x14ac:dyDescent="0.3">
      <c r="A58" s="59"/>
      <c r="B58" s="59"/>
      <c r="C58" s="59"/>
      <c r="D58" s="59"/>
      <c r="E58" s="59"/>
      <c r="F58" s="59"/>
      <c r="G58" s="59"/>
      <c r="H58" s="59"/>
      <c r="I58" s="59"/>
      <c r="J58" s="59"/>
      <c r="K58" s="59"/>
    </row>
    <row r="59" spans="1:11" x14ac:dyDescent="0.3">
      <c r="A59" s="33"/>
      <c r="B59" s="36"/>
      <c r="C59" s="37"/>
      <c r="D59" s="33"/>
      <c r="E59" s="33"/>
      <c r="F59" s="33"/>
      <c r="G59" s="37"/>
      <c r="H59" s="33"/>
      <c r="I59" s="33"/>
      <c r="J59" s="33"/>
      <c r="K59" s="33"/>
    </row>
    <row r="60" spans="1:11" x14ac:dyDescent="0.3">
      <c r="A60" s="33"/>
      <c r="B60" s="38"/>
      <c r="C60" s="37"/>
      <c r="D60" s="39"/>
      <c r="E60" s="39"/>
      <c r="F60" s="40" t="s">
        <v>37</v>
      </c>
      <c r="G60" s="37"/>
      <c r="H60" s="39"/>
      <c r="I60" s="39"/>
      <c r="J60" s="39"/>
      <c r="K60" s="33"/>
    </row>
    <row r="61" spans="1:11" x14ac:dyDescent="0.3">
      <c r="A61" s="33"/>
      <c r="B61" s="39"/>
      <c r="C61" s="39"/>
      <c r="D61" s="39"/>
      <c r="E61" s="39"/>
      <c r="F61" s="74" t="s">
        <v>50</v>
      </c>
      <c r="G61" s="39"/>
      <c r="H61" s="39"/>
      <c r="I61" s="39"/>
      <c r="J61" s="39"/>
      <c r="K61" s="33"/>
    </row>
  </sheetData>
  <mergeCells count="2">
    <mergeCell ref="B14:C14"/>
    <mergeCell ref="B13:K13"/>
  </mergeCells>
  <hyperlinks>
    <hyperlink ref="F61" r:id="rId1"/>
    <hyperlink ref="B14" r:id="rId2" display=" (NASA CR-1457, 1969)"/>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election activeCell="B13" sqref="B13:K13"/>
    </sheetView>
  </sheetViews>
  <sheetFormatPr defaultColWidth="9.109375" defaultRowHeight="13.8" x14ac:dyDescent="0.3"/>
  <cols>
    <col min="1" max="11" width="9" style="53" customWidth="1"/>
    <col min="12" max="12" width="4" style="51" customWidth="1"/>
    <col min="13" max="20" width="4" style="52" customWidth="1"/>
    <col min="21" max="21" width="10.33203125" style="51" customWidth="1"/>
    <col min="22" max="22" width="9.109375" style="55"/>
    <col min="23" max="23" width="9.88671875" style="55" customWidth="1"/>
    <col min="24" max="25" width="6.6640625" style="55" bestFit="1" customWidth="1"/>
    <col min="26" max="34" width="6.5546875" style="55" bestFit="1" customWidth="1"/>
    <col min="35" max="175" width="9.109375" style="71"/>
    <col min="176" max="16384" width="9.109375" style="53"/>
  </cols>
  <sheetData>
    <row r="1" spans="1:178" s="10" customFormat="1" x14ac:dyDescent="0.3">
      <c r="A1" s="3"/>
      <c r="B1" s="4" t="s">
        <v>7</v>
      </c>
      <c r="C1" s="5" t="s">
        <v>4</v>
      </c>
      <c r="D1" s="3"/>
      <c r="E1" s="3"/>
      <c r="F1" s="4" t="s">
        <v>15</v>
      </c>
      <c r="G1" s="6">
        <f>'BENDING &amp; SHEAR'!G1</f>
        <v>4</v>
      </c>
      <c r="H1" s="3"/>
      <c r="I1" s="3"/>
      <c r="J1" s="3"/>
      <c r="K1" s="3"/>
      <c r="M1" s="22" t="s">
        <v>24</v>
      </c>
      <c r="N1" s="22" t="s">
        <v>25</v>
      </c>
      <c r="O1" s="22" t="s">
        <v>26</v>
      </c>
      <c r="P1" s="22" t="s">
        <v>26</v>
      </c>
      <c r="Q1" s="22" t="s">
        <v>26</v>
      </c>
      <c r="R1" s="22" t="s">
        <v>27</v>
      </c>
      <c r="S1" s="23" t="s">
        <v>28</v>
      </c>
      <c r="T1" s="24" t="s">
        <v>29</v>
      </c>
      <c r="W1" s="11" t="s">
        <v>30</v>
      </c>
      <c r="X1" s="12">
        <f>SUM(M:M)</f>
        <v>2</v>
      </c>
    </row>
    <row r="2" spans="1:178" s="10" customFormat="1" x14ac:dyDescent="0.3">
      <c r="A2" s="3"/>
      <c r="B2" s="4" t="s">
        <v>8</v>
      </c>
      <c r="C2" s="5" t="s">
        <v>9</v>
      </c>
      <c r="D2" s="3"/>
      <c r="E2" s="3"/>
      <c r="F2" s="4" t="s">
        <v>10</v>
      </c>
      <c r="G2" s="5" t="s">
        <v>54</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72</v>
      </c>
      <c r="D3" s="3"/>
      <c r="E3" s="3"/>
      <c r="F3" s="4" t="s">
        <v>0</v>
      </c>
      <c r="G3" s="5" t="s">
        <v>85</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5" t="s">
        <v>55</v>
      </c>
      <c r="H4" s="3"/>
      <c r="I4" s="3"/>
      <c r="J4" s="3"/>
      <c r="K4" s="3"/>
      <c r="M4" s="25">
        <v>1</v>
      </c>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2 of 4</v>
      </c>
      <c r="K10" s="13"/>
      <c r="L10" s="32">
        <f>SUM($M$1:M9)</f>
        <v>2</v>
      </c>
      <c r="M10" s="25"/>
      <c r="N10" s="25"/>
      <c r="O10" s="25"/>
      <c r="P10" s="25"/>
      <c r="Q10" s="25"/>
      <c r="R10" s="25"/>
      <c r="S10" s="25"/>
      <c r="T10" s="25"/>
    </row>
    <row r="11" spans="1:178" s="10" customFormat="1" x14ac:dyDescent="0.3">
      <c r="A11" s="72"/>
      <c r="B11" s="72"/>
      <c r="C11" s="72"/>
      <c r="D11" s="72"/>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B13" s="88" t="s">
        <v>84</v>
      </c>
      <c r="C13" s="88"/>
      <c r="D13" s="88"/>
      <c r="E13" s="88"/>
      <c r="F13" s="88"/>
      <c r="G13" s="88"/>
      <c r="H13" s="88"/>
      <c r="I13" s="88"/>
      <c r="J13" s="88"/>
      <c r="K13" s="88"/>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row>
    <row r="14" spans="1:178" x14ac:dyDescent="0.3">
      <c r="A14" s="3"/>
      <c r="B14" s="87" t="s">
        <v>56</v>
      </c>
      <c r="C14" s="87"/>
      <c r="V14" s="53"/>
      <c r="W14" s="53"/>
      <c r="X14" s="53"/>
      <c r="Y14" s="53"/>
      <c r="Z14" s="53"/>
      <c r="AA14" s="54">
        <v>0</v>
      </c>
      <c r="AB14" s="54">
        <f t="shared" ref="AB14:AB34" si="0">(1-(AA14^$AF$26))^(1/$AF$27)</f>
        <v>1</v>
      </c>
      <c r="AC14" s="53"/>
      <c r="AD14" s="53"/>
      <c r="AE14" s="53">
        <v>0</v>
      </c>
      <c r="AF14" s="53">
        <v>0</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row>
    <row r="15" spans="1:178" x14ac:dyDescent="0.3">
      <c r="A15" s="4"/>
      <c r="B15" s="81" t="s">
        <v>65</v>
      </c>
      <c r="C15" s="4"/>
      <c r="D15" s="4"/>
      <c r="E15" s="3"/>
      <c r="F15" s="3"/>
      <c r="G15"/>
      <c r="H15"/>
      <c r="I15" s="59"/>
      <c r="J15" s="3"/>
      <c r="K15" s="3"/>
      <c r="V15" s="53">
        <f>-Z15/(Y15-AD24)</f>
        <v>1.0662202620953882</v>
      </c>
      <c r="W15" s="53">
        <f t="shared" ref="W15:W34" si="1">Y15*V15+Z15</f>
        <v>0.7615859014967058</v>
      </c>
      <c r="X15" s="53">
        <f t="shared" ref="X15:X34" si="2">(V15^2+W15^2)^0.5</f>
        <v>1.31028192869371</v>
      </c>
      <c r="Y15" s="53">
        <f t="shared" ref="Y15:Y34" si="3">(AB15-AB14)/(AA15-AA14)</f>
        <v>-0.22360679774998005</v>
      </c>
      <c r="Z15" s="53">
        <f t="shared" ref="Z15:Z34" si="4">AB15-AA15*Y15</f>
        <v>1</v>
      </c>
      <c r="AA15" s="54">
        <v>0.05</v>
      </c>
      <c r="AB15" s="54">
        <f t="shared" si="0"/>
        <v>0.988819660112501</v>
      </c>
      <c r="AC15" s="53"/>
      <c r="AD15" s="53">
        <v>20</v>
      </c>
      <c r="AE15" s="53">
        <f>AF19</f>
        <v>0.46772468860010896</v>
      </c>
      <c r="AF15" s="53">
        <f>AE19</f>
        <v>0.6548145640401527</v>
      </c>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row>
    <row r="16" spans="1:178" x14ac:dyDescent="0.3">
      <c r="A16" s="3"/>
      <c r="B16" s="3"/>
      <c r="C16" s="3"/>
      <c r="D16" s="3"/>
      <c r="E16" s="3"/>
      <c r="F16" s="3"/>
      <c r="G16" s="3"/>
      <c r="H16" s="3"/>
      <c r="I16" s="59"/>
      <c r="J16" s="3"/>
      <c r="K16" s="3"/>
      <c r="V16" s="53">
        <f>Z16/(AD24-Y16)</f>
        <v>0.89861200332002222</v>
      </c>
      <c r="W16" s="53">
        <f t="shared" si="1"/>
        <v>0.64186571665715886</v>
      </c>
      <c r="X16" s="53">
        <f t="shared" si="2"/>
        <v>1.10430753448966</v>
      </c>
      <c r="Y16" s="53">
        <f t="shared" si="3"/>
        <v>-0.4088487342836955</v>
      </c>
      <c r="Z16" s="53">
        <f t="shared" si="4"/>
        <v>1.0092620968266859</v>
      </c>
      <c r="AA16" s="54">
        <v>0.1</v>
      </c>
      <c r="AB16" s="54">
        <f t="shared" si="0"/>
        <v>0.96837722339831622</v>
      </c>
      <c r="AC16" s="53"/>
      <c r="AD16" s="53"/>
      <c r="AE16" s="53"/>
      <c r="AF16" s="53"/>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row>
    <row r="17" spans="1:178" x14ac:dyDescent="0.3">
      <c r="B17" s="53" t="s">
        <v>62</v>
      </c>
      <c r="E17" s="3"/>
      <c r="F17" s="3"/>
      <c r="G17" s="59"/>
      <c r="H17" s="3"/>
      <c r="I17" s="3"/>
      <c r="V17" s="53">
        <f>Z17/(AD24-Y17)</f>
        <v>0.82117913344832738</v>
      </c>
      <c r="W17" s="53">
        <f t="shared" si="1"/>
        <v>0.58655652389166235</v>
      </c>
      <c r="X17" s="53">
        <f t="shared" si="2"/>
        <v>1.0091500012043879</v>
      </c>
      <c r="Y17" s="53">
        <f t="shared" si="3"/>
        <v>-0.52943947182855011</v>
      </c>
      <c r="Z17" s="53">
        <f t="shared" si="4"/>
        <v>1.0213211705811713</v>
      </c>
      <c r="AA17" s="54">
        <v>0.15</v>
      </c>
      <c r="AB17" s="54">
        <f t="shared" si="0"/>
        <v>0.94190524980688872</v>
      </c>
      <c r="AC17" s="53"/>
      <c r="AD17" s="53"/>
      <c r="AE17" s="53"/>
      <c r="AF17" s="53">
        <f>MIN(X15:X34)</f>
        <v>0.80470398135287247</v>
      </c>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row>
    <row r="18" spans="1:178" ht="15" x14ac:dyDescent="0.35">
      <c r="B18" s="56" t="s">
        <v>60</v>
      </c>
      <c r="C18" s="73">
        <v>15</v>
      </c>
      <c r="D18" s="57" t="s">
        <v>57</v>
      </c>
      <c r="E18" s="3"/>
      <c r="F18" s="3"/>
      <c r="G18" s="59"/>
      <c r="H18" s="3"/>
      <c r="I18" s="3"/>
      <c r="V18" s="53">
        <f>Z18/(AD24-Y18)</f>
        <v>0.7723787116758869</v>
      </c>
      <c r="W18" s="53">
        <f t="shared" si="1"/>
        <v>0.55169907976849042</v>
      </c>
      <c r="X18" s="53">
        <f t="shared" si="2"/>
        <v>0.94917898673933043</v>
      </c>
      <c r="Y18" s="53">
        <f t="shared" si="3"/>
        <v>-0.62695937813760572</v>
      </c>
      <c r="Z18" s="53">
        <f t="shared" si="4"/>
        <v>1.0359491565275296</v>
      </c>
      <c r="AA18" s="54">
        <v>0.2</v>
      </c>
      <c r="AB18" s="54">
        <f t="shared" si="0"/>
        <v>0.91055728090000843</v>
      </c>
      <c r="AC18" s="53"/>
      <c r="AD18" s="53"/>
      <c r="AE18" s="53"/>
      <c r="AF18" s="53"/>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row>
    <row r="19" spans="1:178" ht="15" x14ac:dyDescent="0.35">
      <c r="B19" s="56" t="s">
        <v>70</v>
      </c>
      <c r="C19" s="73">
        <v>30</v>
      </c>
      <c r="D19" s="57" t="s">
        <v>57</v>
      </c>
      <c r="E19" s="3"/>
      <c r="F19" s="3"/>
      <c r="G19" s="59"/>
      <c r="H19" s="3"/>
      <c r="I19" s="3"/>
      <c r="V19" s="53">
        <f>Z19/(AD24-Y19)</f>
        <v>0.738573918402473</v>
      </c>
      <c r="W19" s="53">
        <f t="shared" si="1"/>
        <v>0.52755279885890938</v>
      </c>
      <c r="X19" s="53">
        <f t="shared" si="2"/>
        <v>0.90763615426461042</v>
      </c>
      <c r="Y19" s="53">
        <f t="shared" si="3"/>
        <v>-0.71114561800016862</v>
      </c>
      <c r="Z19" s="53">
        <f t="shared" si="4"/>
        <v>1.0527864045000421</v>
      </c>
      <c r="AA19" s="54">
        <v>0.25</v>
      </c>
      <c r="AB19" s="54">
        <f t="shared" si="0"/>
        <v>0.875</v>
      </c>
      <c r="AC19" s="53"/>
      <c r="AD19" s="53"/>
      <c r="AE19" s="53">
        <f>INDEX(V15:V34,MATCH(AF17,X15:X34,0))</f>
        <v>0.6548145640401527</v>
      </c>
      <c r="AF19" s="53">
        <f>INDEX(W15:W34,MATCH(AF17,X15:X34,0))</f>
        <v>0.46772468860010896</v>
      </c>
      <c r="AG19" s="53"/>
      <c r="AH19" s="53"/>
      <c r="AI19" s="53"/>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60"/>
      <c r="FU19" s="60"/>
      <c r="FV19" s="60"/>
    </row>
    <row r="20" spans="1:178" x14ac:dyDescent="0.3">
      <c r="B20" s="3"/>
      <c r="C20" s="3"/>
      <c r="D20" s="3"/>
      <c r="E20" s="3"/>
      <c r="F20" s="3"/>
      <c r="G20" s="59"/>
      <c r="H20" s="3"/>
      <c r="I20" s="3"/>
      <c r="V20" s="53">
        <f>Z20/(AD24-Y20)</f>
        <v>0.71409356119904255</v>
      </c>
      <c r="W20" s="53">
        <f t="shared" si="1"/>
        <v>0.5100668294278875</v>
      </c>
      <c r="X20" s="53">
        <f t="shared" si="2"/>
        <v>0.87755215493356764</v>
      </c>
      <c r="Y20" s="53">
        <f t="shared" si="3"/>
        <v>-0.78633534503099534</v>
      </c>
      <c r="Z20" s="53">
        <f t="shared" si="4"/>
        <v>1.0715838362577488</v>
      </c>
      <c r="AA20" s="54">
        <v>0.3</v>
      </c>
      <c r="AB20" s="54">
        <f t="shared" si="0"/>
        <v>0.83568323274845024</v>
      </c>
      <c r="AC20" s="53"/>
      <c r="AD20" s="53"/>
      <c r="AE20" s="53"/>
      <c r="AF20" s="53">
        <f>(AE19^2+AF19^2)^0.5</f>
        <v>0.80470398135287247</v>
      </c>
      <c r="AG20" s="53"/>
      <c r="AH20" s="53"/>
      <c r="AI20" s="53"/>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60"/>
      <c r="FU20" s="60"/>
      <c r="FV20" s="60"/>
    </row>
    <row r="21" spans="1:178" x14ac:dyDescent="0.3">
      <c r="B21" s="53" t="s">
        <v>63</v>
      </c>
      <c r="E21" s="61"/>
      <c r="F21" s="3"/>
      <c r="G21" s="59"/>
      <c r="H21" s="3"/>
      <c r="I21" s="3"/>
      <c r="V21" s="53">
        <f>Z21/(AD24-Y21)</f>
        <v>0.69599481034598554</v>
      </c>
      <c r="W21" s="53">
        <f t="shared" si="1"/>
        <v>0.49713915024713251</v>
      </c>
      <c r="X21" s="53">
        <f t="shared" si="2"/>
        <v>0.85531053468140172</v>
      </c>
      <c r="Y21" s="53">
        <f t="shared" si="3"/>
        <v>-0.85492050313873436</v>
      </c>
      <c r="Z21" s="53">
        <f t="shared" si="4"/>
        <v>1.0921593836900705</v>
      </c>
      <c r="AA21" s="54">
        <v>0.35</v>
      </c>
      <c r="AB21" s="54">
        <f t="shared" si="0"/>
        <v>0.79293720759151354</v>
      </c>
      <c r="AC21" s="53"/>
      <c r="AD21" s="53"/>
      <c r="AE21" s="53"/>
      <c r="AF21" s="53"/>
      <c r="AG21" s="53"/>
      <c r="AH21" s="53"/>
      <c r="AI21" s="53"/>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60"/>
      <c r="FU21" s="60"/>
      <c r="FV21" s="60"/>
    </row>
    <row r="22" spans="1:178" ht="15" x14ac:dyDescent="0.35">
      <c r="B22" s="56" t="s">
        <v>77</v>
      </c>
      <c r="C22" s="73">
        <v>25</v>
      </c>
      <c r="D22" s="57" t="s">
        <v>57</v>
      </c>
      <c r="E22" s="62"/>
      <c r="F22" s="3"/>
      <c r="G22" s="59"/>
      <c r="H22" s="3"/>
      <c r="I22" s="3"/>
      <c r="V22" s="53">
        <f>Z22/(AD24-Y22)</f>
        <v>0.68254474983548075</v>
      </c>
      <c r="W22" s="53">
        <f t="shared" si="1"/>
        <v>0.48753196416820055</v>
      </c>
      <c r="X22" s="53">
        <f t="shared" si="2"/>
        <v>0.8387817067710065</v>
      </c>
      <c r="Y22" s="53">
        <f t="shared" si="3"/>
        <v>-0.91838840809967881</v>
      </c>
      <c r="Z22" s="53">
        <f t="shared" si="4"/>
        <v>1.1143731504264012</v>
      </c>
      <c r="AA22" s="54">
        <v>0.4</v>
      </c>
      <c r="AB22" s="54">
        <f t="shared" si="0"/>
        <v>0.74701778718652956</v>
      </c>
      <c r="AC22" s="53"/>
      <c r="AD22" s="63">
        <f>C27</f>
        <v>0.6</v>
      </c>
      <c r="AE22" s="63">
        <f>C29</f>
        <v>0.42857142857142855</v>
      </c>
      <c r="AF22" s="53"/>
      <c r="AG22" s="53"/>
      <c r="AH22" s="53"/>
      <c r="AI22" s="53"/>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60"/>
      <c r="FU22" s="60"/>
      <c r="FV22" s="60"/>
    </row>
    <row r="23" spans="1:178" ht="15" x14ac:dyDescent="0.35">
      <c r="B23" s="56" t="s">
        <v>78</v>
      </c>
      <c r="C23" s="73">
        <v>70</v>
      </c>
      <c r="D23" s="57" t="s">
        <v>57</v>
      </c>
      <c r="F23" s="3"/>
      <c r="G23" s="59"/>
      <c r="H23" s="3"/>
      <c r="I23" s="3"/>
      <c r="V23" s="53">
        <f>Z23/(AD24-Y23)</f>
        <v>0.67263397539498337</v>
      </c>
      <c r="W23" s="53">
        <f t="shared" si="1"/>
        <v>0.48045283956784524</v>
      </c>
      <c r="X23" s="53">
        <f t="shared" si="2"/>
        <v>0.82660232028737057</v>
      </c>
      <c r="Y23" s="53">
        <f t="shared" si="3"/>
        <v>-0.97773928298002377</v>
      </c>
      <c r="Z23" s="53">
        <f t="shared" si="4"/>
        <v>1.1381135003785392</v>
      </c>
      <c r="AA23" s="54">
        <v>0.45</v>
      </c>
      <c r="AB23" s="54">
        <f t="shared" si="0"/>
        <v>0.69813082303752838</v>
      </c>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row>
    <row r="24" spans="1:178" x14ac:dyDescent="0.3">
      <c r="B24" s="3"/>
      <c r="C24" s="4"/>
      <c r="D24" s="3"/>
      <c r="E24" s="3"/>
      <c r="F24" s="64"/>
      <c r="G24" s="59"/>
      <c r="H24" s="3"/>
      <c r="I24" s="3"/>
      <c r="V24" s="53">
        <f>Z24/(AD24-Y24)</f>
        <v>0.66228604725563867</v>
      </c>
      <c r="W24" s="53">
        <f t="shared" si="1"/>
        <v>0.47306146232545609</v>
      </c>
      <c r="X24" s="53">
        <f t="shared" si="2"/>
        <v>0.81388571404528109</v>
      </c>
      <c r="Y24" s="53">
        <f t="shared" si="3"/>
        <v>-1.0602173982778991</v>
      </c>
      <c r="Z24" s="53">
        <f t="shared" si="4"/>
        <v>1.175228652262583</v>
      </c>
      <c r="AA24" s="54">
        <v>0.55000000000000004</v>
      </c>
      <c r="AB24" s="54">
        <f t="shared" si="0"/>
        <v>0.59210908320973843</v>
      </c>
      <c r="AC24" s="65" t="s">
        <v>3</v>
      </c>
      <c r="AD24" s="53">
        <f>AE22/AD22</f>
        <v>0.7142857142857143</v>
      </c>
      <c r="AE24" s="53"/>
      <c r="AF24" s="53">
        <f>AF17</f>
        <v>0.80470398135287247</v>
      </c>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row>
    <row r="25" spans="1:178" x14ac:dyDescent="0.3">
      <c r="E25" s="61"/>
      <c r="F25" s="64"/>
      <c r="G25" s="59"/>
      <c r="H25" s="3"/>
      <c r="I25" s="3"/>
      <c r="V25" s="53">
        <f>Z25/(AD24-Y25)</f>
        <v>0.65760908989757172</v>
      </c>
      <c r="W25" s="53">
        <f t="shared" si="1"/>
        <v>0.46972077849826543</v>
      </c>
      <c r="X25" s="53">
        <f t="shared" si="2"/>
        <v>0.80813818426611239</v>
      </c>
      <c r="Y25" s="53">
        <f t="shared" si="3"/>
        <v>-1.1373416950925701</v>
      </c>
      <c r="Z25" s="53">
        <f t="shared" si="4"/>
        <v>1.217647015510652</v>
      </c>
      <c r="AA25" s="54">
        <v>0.6</v>
      </c>
      <c r="AB25" s="54">
        <f t="shared" si="0"/>
        <v>0.53524199845511</v>
      </c>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row>
    <row r="26" spans="1:178" ht="15" x14ac:dyDescent="0.35">
      <c r="B26" s="56" t="s">
        <v>58</v>
      </c>
      <c r="C26" s="53" t="str">
        <f>[1]!xln(C27)</f>
        <v>15 / 25</v>
      </c>
      <c r="D26" s="57"/>
      <c r="E26" s="3"/>
      <c r="F26" s="3"/>
      <c r="G26" s="59"/>
      <c r="H26" s="3"/>
      <c r="I26" s="3"/>
      <c r="V26" s="53">
        <f>Z26/(AD24-Y26)</f>
        <v>0.6548145640401527</v>
      </c>
      <c r="W26" s="53">
        <f t="shared" si="1"/>
        <v>0.46772468860010896</v>
      </c>
      <c r="X26" s="53">
        <f t="shared" si="2"/>
        <v>0.80470398135287247</v>
      </c>
      <c r="Y26" s="53">
        <f t="shared" si="3"/>
        <v>-1.2317403419562598</v>
      </c>
      <c r="Z26" s="53">
        <f t="shared" si="4"/>
        <v>1.2742862036288658</v>
      </c>
      <c r="AA26" s="54">
        <v>0.75</v>
      </c>
      <c r="AB26" s="54">
        <f t="shared" si="0"/>
        <v>0.350480947161671</v>
      </c>
      <c r="AC26" s="53"/>
      <c r="AD26" s="53"/>
      <c r="AE26" s="58" t="s">
        <v>5</v>
      </c>
      <c r="AF26" s="82">
        <v>1.5</v>
      </c>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row>
    <row r="27" spans="1:178" x14ac:dyDescent="0.3">
      <c r="C27" s="66">
        <f>C18/C22</f>
        <v>0.6</v>
      </c>
      <c r="E27" s="3"/>
      <c r="F27" s="3"/>
      <c r="G27" s="59"/>
      <c r="H27" s="3"/>
      <c r="I27" s="3"/>
      <c r="V27" s="53">
        <f>Z27/(AD24-Y27)</f>
        <v>0.65896460253760347</v>
      </c>
      <c r="W27" s="53">
        <f t="shared" si="1"/>
        <v>0.47068900181257389</v>
      </c>
      <c r="X27" s="53">
        <f t="shared" si="2"/>
        <v>0.80980397864227549</v>
      </c>
      <c r="Y27" s="53">
        <f t="shared" si="3"/>
        <v>-1.320453999232073</v>
      </c>
      <c r="Z27" s="53">
        <f t="shared" si="4"/>
        <v>1.3408214465857258</v>
      </c>
      <c r="AA27" s="54">
        <v>0.8</v>
      </c>
      <c r="AB27" s="54">
        <f t="shared" si="0"/>
        <v>0.28445824720006729</v>
      </c>
      <c r="AC27" s="53"/>
      <c r="AD27" s="53"/>
      <c r="AE27" s="58" t="s">
        <v>6</v>
      </c>
      <c r="AF27" s="82">
        <v>1</v>
      </c>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row>
    <row r="28" spans="1:178" ht="15" x14ac:dyDescent="0.35">
      <c r="B28" s="56" t="s">
        <v>71</v>
      </c>
      <c r="C28" s="53" t="str">
        <f>[1]!xln(C29)</f>
        <v>30 / 70</v>
      </c>
      <c r="D28" s="57"/>
      <c r="E28" s="3"/>
      <c r="F28" s="3"/>
      <c r="G28" s="59"/>
      <c r="H28" s="3"/>
      <c r="I28" s="3"/>
      <c r="V28" s="53">
        <f>Z28/(AD24-Y28)</f>
        <v>0.66181267965738044</v>
      </c>
      <c r="W28" s="53">
        <f t="shared" si="1"/>
        <v>0.47272334261241455</v>
      </c>
      <c r="X28" s="53">
        <f t="shared" si="2"/>
        <v>0.81330399089512451</v>
      </c>
      <c r="Y28" s="53">
        <f t="shared" si="3"/>
        <v>-1.3623905213992544</v>
      </c>
      <c r="Z28" s="53">
        <f t="shared" si="4"/>
        <v>1.3743706643194709</v>
      </c>
      <c r="AA28" s="54">
        <v>0.85</v>
      </c>
      <c r="AB28" s="54">
        <f t="shared" si="0"/>
        <v>0.21633872113010466</v>
      </c>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row>
    <row r="29" spans="1:178" x14ac:dyDescent="0.3">
      <c r="C29" s="66">
        <f>C19/C23</f>
        <v>0.42857142857142855</v>
      </c>
      <c r="E29" s="59"/>
      <c r="F29" s="3"/>
      <c r="G29" s="59"/>
      <c r="H29" s="59"/>
      <c r="I29" s="59"/>
      <c r="V29" s="53">
        <f>Z29/(AD24-Y29)</f>
        <v>0.66542853932878787</v>
      </c>
      <c r="W29" s="53">
        <f t="shared" si="1"/>
        <v>0.4753060995205628</v>
      </c>
      <c r="X29" s="53">
        <f t="shared" si="2"/>
        <v>0.81774753389704291</v>
      </c>
      <c r="Y29" s="53">
        <f t="shared" si="3"/>
        <v>-1.4030737875113406</v>
      </c>
      <c r="Z29" s="53">
        <f t="shared" si="4"/>
        <v>1.4089514405147443</v>
      </c>
      <c r="AA29" s="54">
        <v>0.9</v>
      </c>
      <c r="AB29" s="54">
        <f t="shared" si="0"/>
        <v>0.14618503175453756</v>
      </c>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row>
    <row r="30" spans="1:178" x14ac:dyDescent="0.3">
      <c r="A30" s="59"/>
      <c r="E30" s="59"/>
      <c r="V30" s="53">
        <f>Z30/(AD24-Y30)</f>
        <v>0.66972825663732904</v>
      </c>
      <c r="W30" s="53">
        <f t="shared" si="1"/>
        <v>0.47837732616952078</v>
      </c>
      <c r="X30" s="53">
        <f t="shared" si="2"/>
        <v>0.82303147201767202</v>
      </c>
      <c r="Y30" s="53">
        <f t="shared" si="3"/>
        <v>-1.4426098902277837</v>
      </c>
      <c r="Z30" s="53">
        <f t="shared" si="4"/>
        <v>1.444533932959543</v>
      </c>
      <c r="AA30" s="54">
        <v>0.95</v>
      </c>
      <c r="AB30" s="54">
        <f t="shared" si="0"/>
        <v>7.4054537243148477E-2</v>
      </c>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row>
    <row r="31" spans="1:178" x14ac:dyDescent="0.3">
      <c r="A31" s="3"/>
      <c r="B31" s="3"/>
      <c r="C31" s="3"/>
      <c r="D31" s="3"/>
      <c r="E31" s="3"/>
      <c r="F31" s="69"/>
      <c r="G31" s="59"/>
      <c r="V31" s="53">
        <f>Z31/(AD24-Y31)</f>
        <v>0.6732031188969273</v>
      </c>
      <c r="W31" s="53">
        <f t="shared" si="1"/>
        <v>0.48085937064066231</v>
      </c>
      <c r="X31" s="53">
        <f t="shared" si="2"/>
        <v>0.82730174279127699</v>
      </c>
      <c r="Y31" s="53">
        <f t="shared" si="3"/>
        <v>-1.4696872008685289</v>
      </c>
      <c r="Z31" s="53">
        <f t="shared" si="4"/>
        <v>1.4702573780682509</v>
      </c>
      <c r="AA31" s="54">
        <v>0.97</v>
      </c>
      <c r="AB31" s="54">
        <f t="shared" si="0"/>
        <v>4.4660793225777873E-2</v>
      </c>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row>
    <row r="32" spans="1:178" x14ac:dyDescent="0.3">
      <c r="A32" s="59"/>
      <c r="B32" s="59"/>
      <c r="C32" s="59"/>
      <c r="D32" s="59"/>
      <c r="E32" s="59"/>
      <c r="F32" s="59"/>
      <c r="G32" s="59"/>
      <c r="H32" s="59"/>
      <c r="I32" s="59"/>
      <c r="V32" s="53">
        <f>Z32/(AD24-Y32)</f>
        <v>0.67475002361357495</v>
      </c>
      <c r="W32" s="53">
        <f t="shared" si="1"/>
        <v>0.4819643025811251</v>
      </c>
      <c r="X32" s="53">
        <f t="shared" si="2"/>
        <v>0.82920273958123791</v>
      </c>
      <c r="Y32" s="53">
        <f t="shared" si="3"/>
        <v>-1.4811297013721068</v>
      </c>
      <c r="Z32" s="53">
        <f t="shared" si="4"/>
        <v>1.4813566035567214</v>
      </c>
      <c r="AA32" s="54">
        <v>0.98</v>
      </c>
      <c r="AB32" s="54">
        <f t="shared" si="0"/>
        <v>2.9849496212056792E-2</v>
      </c>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row>
    <row r="33" spans="1:175" x14ac:dyDescent="0.3">
      <c r="A33" s="59"/>
      <c r="B33" s="59"/>
      <c r="C33" s="70"/>
      <c r="D33" s="70"/>
      <c r="E33" s="69"/>
      <c r="F33" s="69"/>
      <c r="G33" s="59"/>
      <c r="H33" s="59"/>
      <c r="I33" s="59"/>
      <c r="V33" s="53">
        <f>Z33/(AD24-Y33)</f>
        <v>0.67579979286534075</v>
      </c>
      <c r="W33" s="53">
        <f t="shared" si="1"/>
        <v>0.48271413776095784</v>
      </c>
      <c r="X33" s="53">
        <f t="shared" si="2"/>
        <v>0.83049280480395637</v>
      </c>
      <c r="Y33" s="53">
        <f t="shared" si="3"/>
        <v>-1.4887058947610541</v>
      </c>
      <c r="Z33" s="53">
        <f t="shared" si="4"/>
        <v>1.48878127307789</v>
      </c>
      <c r="AA33" s="54">
        <v>0.99</v>
      </c>
      <c r="AB33" s="54">
        <f t="shared" si="0"/>
        <v>1.4962437264446238E-2</v>
      </c>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row>
    <row r="34" spans="1:175" x14ac:dyDescent="0.3">
      <c r="A34" s="59"/>
      <c r="B34" s="59"/>
      <c r="C34" s="70"/>
      <c r="D34" s="59"/>
      <c r="E34" s="69"/>
      <c r="F34" s="59"/>
      <c r="G34" s="59"/>
      <c r="H34" s="59"/>
      <c r="I34" s="59"/>
      <c r="J34" s="67" t="str">
        <f>"MS=  "&amp;[1]!xln(K34)&amp;" ="</f>
        <v>MS=  (0.655² + 0.468²)⁰·⁵ / ((0.6² + 0.429²)⁰·⁵) - 1 =</v>
      </c>
      <c r="K34" s="68">
        <f>(AE19^2+AF19^2)^0.5/((AD22^2+AE22^2)^0.5)-1</f>
        <v>9.1357606733587948E-2</v>
      </c>
      <c r="V34" s="53">
        <f>Z34/(AD24-Y34)</f>
        <v>0.67687120509477516</v>
      </c>
      <c r="W34" s="53">
        <f t="shared" si="1"/>
        <v>0.48347943221055378</v>
      </c>
      <c r="X34" s="53">
        <f t="shared" si="2"/>
        <v>0.83180946716005377</v>
      </c>
      <c r="Y34" s="53">
        <f t="shared" si="3"/>
        <v>-1.4962437264446224</v>
      </c>
      <c r="Z34" s="53">
        <f t="shared" si="4"/>
        <v>1.4962437264446224</v>
      </c>
      <c r="AA34" s="54">
        <v>1</v>
      </c>
      <c r="AB34" s="54">
        <f t="shared" si="0"/>
        <v>0</v>
      </c>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row>
    <row r="35" spans="1:175" x14ac:dyDescent="0.3">
      <c r="A35" s="59"/>
      <c r="B35" s="59"/>
      <c r="C35" s="59"/>
      <c r="D35" s="59"/>
      <c r="E35" s="59"/>
      <c r="F35" s="59"/>
      <c r="G35" s="59"/>
      <c r="H35" s="59"/>
      <c r="I35" s="59"/>
      <c r="J35" s="59"/>
      <c r="K35" s="59"/>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row>
    <row r="36" spans="1:175" x14ac:dyDescent="0.3">
      <c r="A36" s="59"/>
      <c r="B36" s="59"/>
      <c r="C36" s="59"/>
      <c r="D36" s="59"/>
      <c r="E36" s="59"/>
      <c r="F36" s="3"/>
      <c r="G36" s="59"/>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row>
    <row r="37" spans="1:175" x14ac:dyDescent="0.3">
      <c r="A37" s="59"/>
      <c r="B37" s="59"/>
      <c r="C37" s="59"/>
      <c r="D37" s="59"/>
      <c r="E37" s="59"/>
      <c r="F37" s="59"/>
      <c r="G37" s="59"/>
      <c r="H37" s="59"/>
      <c r="I37" s="59"/>
      <c r="J37" s="59"/>
      <c r="K37" s="59"/>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row>
    <row r="38" spans="1:175" x14ac:dyDescent="0.3">
      <c r="A38" s="59"/>
      <c r="B38" s="59"/>
      <c r="C38" s="59"/>
      <c r="D38" s="59"/>
      <c r="E38" s="59"/>
      <c r="F38" s="59"/>
      <c r="G38" s="59"/>
      <c r="H38" s="59"/>
      <c r="I38" s="59"/>
      <c r="J38" s="59"/>
      <c r="K38" s="59"/>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row>
    <row r="39" spans="1:175" x14ac:dyDescent="0.3">
      <c r="A39" s="59"/>
      <c r="B39" s="59"/>
      <c r="C39" s="59"/>
      <c r="D39" s="59"/>
      <c r="E39" s="59"/>
      <c r="F39" s="59"/>
      <c r="G39" s="59"/>
      <c r="H39" s="59"/>
      <c r="I39" s="59"/>
      <c r="J39" s="59"/>
      <c r="K39" s="59"/>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row>
    <row r="40" spans="1:175" x14ac:dyDescent="0.3">
      <c r="A40" s="59"/>
      <c r="B40" s="59"/>
      <c r="C40" s="59"/>
      <c r="D40" s="59"/>
      <c r="E40" s="59"/>
      <c r="F40" s="59"/>
      <c r="G40" s="59"/>
      <c r="H40" s="59"/>
      <c r="I40" s="59"/>
      <c r="J40" s="59"/>
      <c r="K40" s="59"/>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row>
    <row r="41" spans="1:175" x14ac:dyDescent="0.3">
      <c r="A41" s="59"/>
      <c r="B41" s="59"/>
      <c r="C41" s="59"/>
      <c r="D41" s="59"/>
      <c r="E41" s="59"/>
      <c r="F41" s="59"/>
      <c r="G41" s="59"/>
      <c r="H41" s="59"/>
      <c r="I41" s="59"/>
      <c r="J41" s="59"/>
      <c r="K41" s="59"/>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row>
    <row r="42" spans="1:175" x14ac:dyDescent="0.3">
      <c r="A42" s="59"/>
      <c r="B42" s="59"/>
      <c r="C42" s="59"/>
      <c r="D42" s="59"/>
      <c r="E42" s="59"/>
      <c r="F42" s="59"/>
      <c r="G42" s="59"/>
      <c r="H42" s="59"/>
      <c r="I42" s="59"/>
      <c r="J42" s="59"/>
      <c r="K42" s="59"/>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row>
    <row r="43" spans="1:175" x14ac:dyDescent="0.3">
      <c r="A43" s="59"/>
      <c r="B43" s="59"/>
      <c r="C43" s="59"/>
      <c r="D43" s="59"/>
      <c r="E43" s="59"/>
      <c r="F43" s="59"/>
      <c r="G43" s="59"/>
      <c r="H43" s="59"/>
      <c r="I43" s="59"/>
      <c r="J43" s="59"/>
      <c r="K43" s="59"/>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row>
    <row r="44" spans="1:175" x14ac:dyDescent="0.3">
      <c r="A44" s="59"/>
      <c r="B44" s="59"/>
      <c r="C44" s="59"/>
      <c r="D44" s="59"/>
      <c r="E44" s="59"/>
      <c r="F44" s="59"/>
      <c r="G44" s="59"/>
      <c r="H44" s="59"/>
      <c r="I44" s="59"/>
      <c r="J44" s="59"/>
      <c r="K44" s="59"/>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row>
    <row r="45" spans="1:175" x14ac:dyDescent="0.3">
      <c r="A45" s="59"/>
      <c r="B45" s="59"/>
      <c r="C45" s="59"/>
      <c r="D45" s="59"/>
      <c r="E45" s="59"/>
      <c r="F45" s="59"/>
      <c r="G45" s="59"/>
      <c r="H45" s="59"/>
      <c r="I45" s="59"/>
      <c r="J45" s="59"/>
      <c r="K45" s="59"/>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row>
    <row r="46" spans="1:175" x14ac:dyDescent="0.3">
      <c r="A46" s="59"/>
      <c r="B46" s="59"/>
      <c r="C46" s="59"/>
      <c r="D46" s="59"/>
      <c r="E46" s="59"/>
      <c r="F46" s="59"/>
      <c r="G46" s="59"/>
      <c r="H46" s="59"/>
      <c r="I46" s="59"/>
      <c r="J46" s="59"/>
      <c r="K46" s="59"/>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row>
    <row r="47" spans="1:175" x14ac:dyDescent="0.3">
      <c r="A47" s="59"/>
      <c r="B47" s="59"/>
      <c r="C47" s="59"/>
      <c r="D47" s="59"/>
      <c r="E47" s="59"/>
      <c r="F47" s="59"/>
      <c r="G47" s="59"/>
      <c r="H47" s="59"/>
      <c r="I47" s="59"/>
      <c r="J47" s="59"/>
      <c r="K47" s="59"/>
    </row>
    <row r="48" spans="1:175" x14ac:dyDescent="0.3">
      <c r="A48" s="59"/>
      <c r="B48" s="59"/>
      <c r="C48" s="59"/>
      <c r="D48" s="59"/>
      <c r="E48" s="59"/>
      <c r="F48" s="59"/>
      <c r="G48" s="59"/>
      <c r="H48" s="59"/>
      <c r="I48" s="59"/>
      <c r="J48" s="59"/>
      <c r="K48" s="59"/>
    </row>
    <row r="49" spans="1:11" x14ac:dyDescent="0.3">
      <c r="A49" s="59"/>
      <c r="B49" s="59"/>
      <c r="C49" s="59"/>
      <c r="D49" s="59"/>
      <c r="E49" s="59"/>
      <c r="F49" s="59"/>
      <c r="G49" s="59"/>
      <c r="H49" s="59"/>
      <c r="I49" s="59"/>
      <c r="J49" s="59"/>
      <c r="K49" s="59"/>
    </row>
    <row r="50" spans="1:11" x14ac:dyDescent="0.3">
      <c r="A50" s="59"/>
      <c r="B50" s="59"/>
      <c r="C50" s="59"/>
      <c r="D50" s="59"/>
      <c r="E50" s="59"/>
      <c r="F50" s="59"/>
      <c r="G50" s="59"/>
      <c r="H50" s="59"/>
      <c r="I50" s="59"/>
      <c r="J50" s="59"/>
      <c r="K50" s="59"/>
    </row>
    <row r="51" spans="1:11" x14ac:dyDescent="0.3">
      <c r="A51" s="59"/>
      <c r="B51" s="59"/>
      <c r="C51" s="59"/>
      <c r="D51" s="59"/>
      <c r="E51" s="59"/>
      <c r="F51" s="59"/>
      <c r="G51" s="59"/>
      <c r="H51" s="59"/>
      <c r="I51" s="59"/>
      <c r="J51" s="59"/>
      <c r="K51" s="59"/>
    </row>
    <row r="52" spans="1:11" x14ac:dyDescent="0.3">
      <c r="A52" s="59"/>
      <c r="B52" s="59"/>
      <c r="C52" s="59"/>
      <c r="D52" s="59"/>
      <c r="E52" s="59"/>
      <c r="F52" s="59"/>
      <c r="G52" s="59"/>
      <c r="H52" s="59"/>
      <c r="I52" s="59"/>
      <c r="J52" s="59"/>
      <c r="K52" s="59"/>
    </row>
    <row r="53" spans="1:11" x14ac:dyDescent="0.3">
      <c r="A53" s="59"/>
      <c r="B53" s="59"/>
      <c r="C53" s="59"/>
      <c r="D53" s="59"/>
      <c r="E53" s="59"/>
      <c r="F53" s="59"/>
      <c r="G53" s="59"/>
      <c r="H53" s="59"/>
      <c r="I53" s="59"/>
      <c r="J53" s="59"/>
      <c r="K53" s="59"/>
    </row>
    <row r="54" spans="1:11" x14ac:dyDescent="0.3">
      <c r="A54" s="59"/>
      <c r="B54" s="59"/>
      <c r="C54" s="59"/>
      <c r="D54" s="59"/>
      <c r="E54" s="59"/>
      <c r="F54" s="59"/>
      <c r="G54" s="59"/>
      <c r="H54" s="59"/>
      <c r="I54" s="59"/>
      <c r="J54" s="59"/>
      <c r="K54" s="59"/>
    </row>
    <row r="55" spans="1:11" x14ac:dyDescent="0.3">
      <c r="A55" s="59"/>
      <c r="B55" s="59"/>
      <c r="C55" s="59"/>
      <c r="D55" s="59"/>
      <c r="E55" s="59"/>
      <c r="F55" s="59"/>
      <c r="G55" s="59"/>
      <c r="H55" s="59"/>
      <c r="I55" s="59"/>
      <c r="J55" s="59"/>
      <c r="K55" s="59"/>
    </row>
    <row r="56" spans="1:11" x14ac:dyDescent="0.3">
      <c r="A56" s="59"/>
      <c r="B56" s="59"/>
      <c r="C56" s="59"/>
      <c r="D56" s="59"/>
      <c r="E56" s="59"/>
      <c r="F56" s="59"/>
      <c r="G56" s="59"/>
      <c r="H56" s="59"/>
      <c r="I56" s="59"/>
      <c r="J56" s="59"/>
      <c r="K56" s="59"/>
    </row>
    <row r="57" spans="1:11" x14ac:dyDescent="0.3">
      <c r="A57" s="59"/>
      <c r="B57" s="59"/>
      <c r="C57" s="59"/>
      <c r="D57" s="59"/>
      <c r="E57" s="59"/>
      <c r="F57" s="59"/>
      <c r="G57" s="59"/>
      <c r="H57" s="59"/>
      <c r="I57" s="59"/>
      <c r="J57" s="59"/>
      <c r="K57" s="59"/>
    </row>
    <row r="58" spans="1:11" x14ac:dyDescent="0.3">
      <c r="A58" s="59"/>
      <c r="B58" s="59"/>
      <c r="C58" s="59"/>
      <c r="D58" s="59"/>
      <c r="E58" s="59"/>
      <c r="F58" s="59"/>
      <c r="G58" s="59"/>
      <c r="H58" s="59"/>
      <c r="I58" s="59"/>
      <c r="J58" s="59"/>
      <c r="K58" s="59"/>
    </row>
    <row r="59" spans="1:11" x14ac:dyDescent="0.3">
      <c r="A59" s="33"/>
      <c r="B59" s="36"/>
      <c r="C59" s="37"/>
      <c r="D59" s="33"/>
      <c r="E59" s="33"/>
      <c r="F59" s="33"/>
      <c r="G59" s="37"/>
      <c r="H59" s="33"/>
      <c r="I59" s="33"/>
      <c r="J59" s="33"/>
      <c r="K59" s="33"/>
    </row>
    <row r="60" spans="1:11" x14ac:dyDescent="0.3">
      <c r="A60" s="33"/>
      <c r="B60" s="38"/>
      <c r="C60" s="37"/>
      <c r="D60" s="39"/>
      <c r="E60" s="39"/>
      <c r="F60" s="40" t="s">
        <v>37</v>
      </c>
      <c r="G60" s="37"/>
      <c r="H60" s="39"/>
      <c r="I60" s="39"/>
      <c r="J60" s="39"/>
      <c r="K60" s="33"/>
    </row>
    <row r="61" spans="1:11" x14ac:dyDescent="0.3">
      <c r="A61" s="33"/>
      <c r="B61" s="39"/>
      <c r="C61" s="39"/>
      <c r="D61" s="39"/>
      <c r="E61" s="39"/>
      <c r="F61" s="74" t="s">
        <v>50</v>
      </c>
      <c r="G61" s="39"/>
      <c r="H61" s="39"/>
      <c r="I61" s="39"/>
      <c r="J61" s="39"/>
      <c r="K61" s="33"/>
    </row>
  </sheetData>
  <mergeCells count="2">
    <mergeCell ref="B14:C14"/>
    <mergeCell ref="B13:K13"/>
  </mergeCells>
  <hyperlinks>
    <hyperlink ref="F61" r:id="rId1"/>
    <hyperlink ref="B14" r:id="rId2" display=" (NASA CR-1457, 1969)"/>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election activeCell="B13" sqref="B13:K13"/>
    </sheetView>
  </sheetViews>
  <sheetFormatPr defaultColWidth="9.109375" defaultRowHeight="13.8" x14ac:dyDescent="0.3"/>
  <cols>
    <col min="1" max="11" width="9" style="53" customWidth="1"/>
    <col min="12" max="12" width="4" style="51" customWidth="1"/>
    <col min="13" max="20" width="4" style="52" customWidth="1"/>
    <col min="21" max="21" width="10.33203125" style="51" customWidth="1"/>
    <col min="22" max="22" width="9.109375" style="55"/>
    <col min="23" max="23" width="9.88671875" style="55" customWidth="1"/>
    <col min="24" max="25" width="6.6640625" style="55" bestFit="1" customWidth="1"/>
    <col min="26" max="34" width="6.5546875" style="55" bestFit="1" customWidth="1"/>
    <col min="35" max="175" width="9.109375" style="71"/>
    <col min="176" max="16384" width="9.109375" style="53"/>
  </cols>
  <sheetData>
    <row r="1" spans="1:178" s="10" customFormat="1" x14ac:dyDescent="0.3">
      <c r="A1" s="3"/>
      <c r="B1" s="4" t="s">
        <v>7</v>
      </c>
      <c r="C1" s="5" t="s">
        <v>4</v>
      </c>
      <c r="D1" s="3"/>
      <c r="E1" s="3"/>
      <c r="F1" s="4" t="s">
        <v>15</v>
      </c>
      <c r="G1" s="6">
        <f>'BENDING &amp; SHEAR'!G1</f>
        <v>4</v>
      </c>
      <c r="H1" s="3"/>
      <c r="I1" s="3"/>
      <c r="J1" s="3"/>
      <c r="K1" s="3"/>
      <c r="M1" s="22" t="s">
        <v>24</v>
      </c>
      <c r="N1" s="22" t="s">
        <v>25</v>
      </c>
      <c r="O1" s="22" t="s">
        <v>26</v>
      </c>
      <c r="P1" s="22" t="s">
        <v>26</v>
      </c>
      <c r="Q1" s="22" t="s">
        <v>26</v>
      </c>
      <c r="R1" s="22" t="s">
        <v>27</v>
      </c>
      <c r="S1" s="23" t="s">
        <v>28</v>
      </c>
      <c r="T1" s="24" t="s">
        <v>29</v>
      </c>
      <c r="W1" s="11" t="s">
        <v>30</v>
      </c>
      <c r="X1" s="12">
        <f>SUM(M:M)</f>
        <v>3</v>
      </c>
    </row>
    <row r="2" spans="1:178" s="10" customFormat="1" x14ac:dyDescent="0.3">
      <c r="A2" s="3"/>
      <c r="B2" s="4" t="s">
        <v>8</v>
      </c>
      <c r="C2" s="5" t="s">
        <v>9</v>
      </c>
      <c r="D2" s="3"/>
      <c r="E2" s="3"/>
      <c r="F2" s="4" t="s">
        <v>10</v>
      </c>
      <c r="G2" s="5" t="s">
        <v>54</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72</v>
      </c>
      <c r="D3" s="3"/>
      <c r="E3" s="3"/>
      <c r="F3" s="4" t="s">
        <v>0</v>
      </c>
      <c r="G3" s="5" t="s">
        <v>85</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5" t="s">
        <v>55</v>
      </c>
      <c r="H4" s="3"/>
      <c r="I4" s="3"/>
      <c r="J4" s="3"/>
      <c r="K4" s="3"/>
      <c r="M4" s="25">
        <v>2</v>
      </c>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3 of 4</v>
      </c>
      <c r="K10" s="13"/>
      <c r="L10" s="32">
        <f>SUM($M$1:M9)</f>
        <v>3</v>
      </c>
      <c r="M10" s="25"/>
      <c r="N10" s="25"/>
      <c r="O10" s="25"/>
      <c r="P10" s="25"/>
      <c r="Q10" s="25"/>
      <c r="R10" s="25"/>
      <c r="S10" s="25"/>
      <c r="T10" s="25"/>
    </row>
    <row r="11" spans="1:178" s="10" customFormat="1" x14ac:dyDescent="0.3">
      <c r="A11" s="72"/>
      <c r="B11" s="72"/>
      <c r="C11" s="72"/>
      <c r="D11" s="72"/>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B13" s="88" t="s">
        <v>84</v>
      </c>
      <c r="C13" s="88"/>
      <c r="D13" s="88"/>
      <c r="E13" s="88"/>
      <c r="F13" s="88"/>
      <c r="G13" s="88"/>
      <c r="H13" s="88"/>
      <c r="I13" s="88"/>
      <c r="J13" s="88"/>
      <c r="K13" s="88"/>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row>
    <row r="14" spans="1:178" x14ac:dyDescent="0.3">
      <c r="A14" s="3"/>
      <c r="B14" s="87" t="s">
        <v>56</v>
      </c>
      <c r="C14" s="87"/>
      <c r="V14" s="53"/>
      <c r="W14" s="53"/>
      <c r="X14" s="53"/>
      <c r="Y14" s="53"/>
      <c r="Z14" s="53"/>
      <c r="AA14" s="54">
        <v>0</v>
      </c>
      <c r="AB14" s="54">
        <f t="shared" ref="AB14:AB34" si="0">(1-(AA14^$AF$26))^(1/$AF$27)</f>
        <v>1</v>
      </c>
      <c r="AC14" s="53"/>
      <c r="AD14" s="53"/>
      <c r="AE14" s="53">
        <v>0</v>
      </c>
      <c r="AF14" s="53">
        <v>0</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row>
    <row r="15" spans="1:178" x14ac:dyDescent="0.3">
      <c r="A15" s="4"/>
      <c r="B15" s="81" t="s">
        <v>73</v>
      </c>
      <c r="C15" s="4"/>
      <c r="D15" s="4"/>
      <c r="E15" s="3"/>
      <c r="F15" s="3"/>
      <c r="G15"/>
      <c r="H15"/>
      <c r="I15" s="59"/>
      <c r="J15" s="3"/>
      <c r="K15" s="3"/>
      <c r="V15" s="53">
        <f>-Z15/(Y15-AD24)</f>
        <v>0.56934272404706243</v>
      </c>
      <c r="W15" s="53">
        <f t="shared" ref="W15:W34" si="1">Y15*V15+Z15</f>
        <v>0.71167840505882796</v>
      </c>
      <c r="X15" s="53">
        <f t="shared" ref="X15:X34" si="2">(V15^2+W15^2)^0.5</f>
        <v>0.9113930489379467</v>
      </c>
      <c r="Y15" s="53">
        <f t="shared" ref="Y15:Y34" si="3">(AB15-AB14)/(AA15-AA14)</f>
        <v>-0.50641131038207332</v>
      </c>
      <c r="Z15" s="53">
        <f t="shared" ref="Z15:Z34" si="4">AB15-AA15*Y15</f>
        <v>1</v>
      </c>
      <c r="AA15" s="54">
        <v>0.05</v>
      </c>
      <c r="AB15" s="54">
        <f t="shared" si="0"/>
        <v>0.97467943448089633</v>
      </c>
      <c r="AC15" s="53"/>
      <c r="AD15" s="53">
        <v>20</v>
      </c>
      <c r="AE15" s="53">
        <f>AF19</f>
        <v>0.67685160039713299</v>
      </c>
      <c r="AF15" s="53">
        <f>AE19</f>
        <v>0.54148128031770637</v>
      </c>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row>
    <row r="16" spans="1:178" x14ac:dyDescent="0.3">
      <c r="A16" s="3"/>
      <c r="B16" s="3"/>
      <c r="C16" s="3"/>
      <c r="D16" s="3"/>
      <c r="E16" s="3"/>
      <c r="F16" s="3"/>
      <c r="G16" s="3"/>
      <c r="H16" s="3"/>
      <c r="I16" s="59"/>
      <c r="J16" s="3"/>
      <c r="K16" s="3"/>
      <c r="V16" s="53">
        <f>Z16/(AD24-Y16)</f>
        <v>0.56537811212723532</v>
      </c>
      <c r="W16" s="53">
        <f t="shared" si="1"/>
        <v>0.70672264015904407</v>
      </c>
      <c r="X16" s="53">
        <f t="shared" si="2"/>
        <v>0.90504657326898175</v>
      </c>
      <c r="Y16" s="53">
        <f t="shared" si="3"/>
        <v>-0.51992272860765132</v>
      </c>
      <c r="Z16" s="53">
        <f t="shared" si="4"/>
        <v>1.0006755709112789</v>
      </c>
      <c r="AA16" s="54">
        <v>0.1</v>
      </c>
      <c r="AB16" s="54">
        <f t="shared" si="0"/>
        <v>0.94868329805051377</v>
      </c>
      <c r="AC16" s="53"/>
      <c r="AD16" s="53"/>
      <c r="AE16" s="53"/>
      <c r="AF16" s="53"/>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row>
    <row r="17" spans="1:178" x14ac:dyDescent="0.3">
      <c r="B17" s="53" t="s">
        <v>62</v>
      </c>
      <c r="E17" s="3"/>
      <c r="F17" s="3"/>
      <c r="G17" s="59"/>
      <c r="H17" s="3"/>
      <c r="I17" s="3"/>
      <c r="V17" s="53">
        <f>Z17/(AD24-Y17)</f>
        <v>0.56155659107058964</v>
      </c>
      <c r="W17" s="53">
        <f t="shared" si="1"/>
        <v>0.70194573883823708</v>
      </c>
      <c r="X17" s="53">
        <f t="shared" si="2"/>
        <v>0.89892915474356483</v>
      </c>
      <c r="Y17" s="53">
        <f t="shared" si="3"/>
        <v>-0.53457704642450043</v>
      </c>
      <c r="Z17" s="53">
        <f t="shared" si="4"/>
        <v>1.0021410026929638</v>
      </c>
      <c r="AA17" s="54">
        <v>0.15</v>
      </c>
      <c r="AB17" s="54">
        <f t="shared" si="0"/>
        <v>0.92195444572928875</v>
      </c>
      <c r="AC17" s="53"/>
      <c r="AD17" s="53"/>
      <c r="AE17" s="53"/>
      <c r="AF17" s="53">
        <f>MIN(X15:X34)</f>
        <v>0.86679297752961904</v>
      </c>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row>
    <row r="18" spans="1:178" ht="15" x14ac:dyDescent="0.35">
      <c r="B18" s="56" t="s">
        <v>68</v>
      </c>
      <c r="C18" s="73">
        <v>15</v>
      </c>
      <c r="D18" s="57" t="s">
        <v>57</v>
      </c>
      <c r="E18" s="3"/>
      <c r="F18" s="3"/>
      <c r="G18" s="59"/>
      <c r="H18" s="3"/>
      <c r="I18" s="3"/>
      <c r="V18" s="53">
        <f>Z18/(AD24-Y18)</f>
        <v>0.55790672110190465</v>
      </c>
      <c r="W18" s="53">
        <f t="shared" si="1"/>
        <v>0.69738340137738086</v>
      </c>
      <c r="X18" s="53">
        <f t="shared" si="2"/>
        <v>0.89308651202857359</v>
      </c>
      <c r="Y18" s="53">
        <f t="shared" si="3"/>
        <v>-0.55054509458745771</v>
      </c>
      <c r="Z18" s="53">
        <f t="shared" si="4"/>
        <v>1.0045362099174073</v>
      </c>
      <c r="AA18" s="54">
        <v>0.2</v>
      </c>
      <c r="AB18" s="54">
        <f t="shared" si="0"/>
        <v>0.89442719099991586</v>
      </c>
      <c r="AC18" s="53"/>
      <c r="AD18" s="53"/>
      <c r="AE18" s="53"/>
      <c r="AF18" s="53"/>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row>
    <row r="19" spans="1:178" ht="15" x14ac:dyDescent="0.35">
      <c r="B19" s="56" t="s">
        <v>74</v>
      </c>
      <c r="C19" s="73">
        <v>30</v>
      </c>
      <c r="D19" s="57" t="s">
        <v>57</v>
      </c>
      <c r="E19" s="3"/>
      <c r="F19" s="3"/>
      <c r="G19" s="59"/>
      <c r="H19" s="3"/>
      <c r="I19" s="3"/>
      <c r="V19" s="53">
        <f>Z19/(AD24-Y19)</f>
        <v>0.55446343286537358</v>
      </c>
      <c r="W19" s="53">
        <f t="shared" si="1"/>
        <v>0.69307929108171695</v>
      </c>
      <c r="X19" s="53">
        <f t="shared" si="2"/>
        <v>0.8875745614376237</v>
      </c>
      <c r="Y19" s="53">
        <f t="shared" si="3"/>
        <v>-0.56803574430954529</v>
      </c>
      <c r="Z19" s="53">
        <f t="shared" si="4"/>
        <v>1.008034339861825</v>
      </c>
      <c r="AA19" s="54">
        <v>0.25</v>
      </c>
      <c r="AB19" s="54">
        <f t="shared" si="0"/>
        <v>0.8660254037844386</v>
      </c>
      <c r="AC19" s="53"/>
      <c r="AD19" s="53"/>
      <c r="AE19" s="53">
        <f>INDEX(V15:V34,MATCH(AF17,X15:X34,0))</f>
        <v>0.54148128031770637</v>
      </c>
      <c r="AF19" s="53">
        <f>INDEX(W15:W34,MATCH(AF17,X15:X34,0))</f>
        <v>0.67685160039713299</v>
      </c>
      <c r="AG19" s="53"/>
      <c r="AH19" s="53"/>
      <c r="AI19" s="53"/>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60"/>
      <c r="FU19" s="60"/>
      <c r="FV19" s="60"/>
    </row>
    <row r="20" spans="1:178" x14ac:dyDescent="0.3">
      <c r="B20" s="3"/>
      <c r="C20" s="3"/>
      <c r="D20" s="3"/>
      <c r="E20" s="3"/>
      <c r="F20" s="3"/>
      <c r="G20" s="59"/>
      <c r="H20" s="3"/>
      <c r="I20" s="3"/>
      <c r="V20" s="53">
        <f>Z20/(AD24-Y20)</f>
        <v>0.55126986921084631</v>
      </c>
      <c r="W20" s="53">
        <f t="shared" si="1"/>
        <v>0.68908733651355791</v>
      </c>
      <c r="X20" s="53">
        <f t="shared" si="2"/>
        <v>0.88246236522760169</v>
      </c>
      <c r="Y20" s="53">
        <f t="shared" si="3"/>
        <v>-0.58730754500726079</v>
      </c>
      <c r="Z20" s="53">
        <f t="shared" si="4"/>
        <v>1.0128522900362538</v>
      </c>
      <c r="AA20" s="54">
        <v>0.3</v>
      </c>
      <c r="AB20" s="54">
        <f t="shared" si="0"/>
        <v>0.83666002653407556</v>
      </c>
      <c r="AC20" s="53"/>
      <c r="AD20" s="53"/>
      <c r="AE20" s="53"/>
      <c r="AF20" s="53">
        <f>(AE19^2+AF19^2)^0.5</f>
        <v>0.86679297752961904</v>
      </c>
      <c r="AG20" s="53"/>
      <c r="AH20" s="53"/>
      <c r="AI20" s="53"/>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60"/>
      <c r="FU20" s="60"/>
      <c r="FV20" s="60"/>
    </row>
    <row r="21" spans="1:178" x14ac:dyDescent="0.3">
      <c r="B21" s="53" t="s">
        <v>63</v>
      </c>
      <c r="E21" s="61"/>
      <c r="F21" s="3"/>
      <c r="G21" s="59"/>
      <c r="H21" s="3"/>
      <c r="I21" s="3"/>
      <c r="V21" s="53">
        <f>Z21/(AD24-Y21)</f>
        <v>0.54837991271688991</v>
      </c>
      <c r="W21" s="53">
        <f t="shared" si="1"/>
        <v>0.68547489089611235</v>
      </c>
      <c r="X21" s="53">
        <f t="shared" si="2"/>
        <v>0.87783617760970689</v>
      </c>
      <c r="Y21" s="53">
        <f t="shared" si="3"/>
        <v>-0.60868503408441088</v>
      </c>
      <c r="Z21" s="53">
        <f t="shared" si="4"/>
        <v>1.0192655367593988</v>
      </c>
      <c r="AA21" s="54">
        <v>0.35</v>
      </c>
      <c r="AB21" s="54">
        <f t="shared" si="0"/>
        <v>0.80622577482985502</v>
      </c>
      <c r="AC21" s="53"/>
      <c r="AD21" s="53"/>
      <c r="AE21" s="53"/>
      <c r="AF21" s="53"/>
      <c r="AG21" s="53"/>
      <c r="AH21" s="53"/>
      <c r="AI21" s="53"/>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60"/>
      <c r="FU21" s="60"/>
      <c r="FV21" s="60"/>
    </row>
    <row r="22" spans="1:178" ht="15" x14ac:dyDescent="0.35">
      <c r="B22" s="56" t="s">
        <v>77</v>
      </c>
      <c r="C22" s="73">
        <v>25</v>
      </c>
      <c r="D22" s="57" t="s">
        <v>57</v>
      </c>
      <c r="E22" s="62"/>
      <c r="F22" s="3"/>
      <c r="G22" s="59"/>
      <c r="H22" s="3"/>
      <c r="I22" s="3"/>
      <c r="V22" s="53">
        <f>Z22/(AD24-Y22)</f>
        <v>0.5458617223254516</v>
      </c>
      <c r="W22" s="53">
        <f t="shared" si="1"/>
        <v>0.68232715290681445</v>
      </c>
      <c r="X22" s="53">
        <f t="shared" si="2"/>
        <v>0.87380510612723472</v>
      </c>
      <c r="Y22" s="53">
        <f t="shared" si="3"/>
        <v>-0.63258211176743184</v>
      </c>
      <c r="Z22" s="53">
        <f t="shared" si="4"/>
        <v>1.0276295139484561</v>
      </c>
      <c r="AA22" s="54">
        <v>0.4</v>
      </c>
      <c r="AB22" s="54">
        <f t="shared" si="0"/>
        <v>0.7745966692414834</v>
      </c>
      <c r="AC22" s="53"/>
      <c r="AD22" s="63">
        <f>C27</f>
        <v>0.6</v>
      </c>
      <c r="AE22" s="63">
        <f>C29</f>
        <v>0.75</v>
      </c>
      <c r="AF22" s="53"/>
      <c r="AG22" s="53"/>
      <c r="AH22" s="53"/>
      <c r="AI22" s="53"/>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60"/>
      <c r="FU22" s="60"/>
      <c r="FV22" s="60"/>
    </row>
    <row r="23" spans="1:178" ht="15" x14ac:dyDescent="0.35">
      <c r="B23" s="56" t="s">
        <v>79</v>
      </c>
      <c r="C23" s="73">
        <v>40</v>
      </c>
      <c r="D23" s="57" t="s">
        <v>57</v>
      </c>
      <c r="F23" s="3"/>
      <c r="G23" s="59"/>
      <c r="H23" s="3"/>
      <c r="I23" s="3"/>
      <c r="V23" s="53">
        <f>Z23/(AD24-Y23)</f>
        <v>0.54380279302958567</v>
      </c>
      <c r="W23" s="53">
        <f t="shared" si="1"/>
        <v>0.67975349128698204</v>
      </c>
      <c r="X23" s="53">
        <f t="shared" si="2"/>
        <v>0.87050921110785473</v>
      </c>
      <c r="Y23" s="53">
        <f t="shared" si="3"/>
        <v>-0.65953641063834179</v>
      </c>
      <c r="Z23" s="53">
        <f t="shared" si="4"/>
        <v>1.0384112334968201</v>
      </c>
      <c r="AA23" s="54">
        <v>0.45</v>
      </c>
      <c r="AB23" s="54">
        <f t="shared" si="0"/>
        <v>0.74161984870956632</v>
      </c>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row>
    <row r="24" spans="1:178" x14ac:dyDescent="0.3">
      <c r="B24" s="3"/>
      <c r="C24" s="4"/>
      <c r="D24" s="3"/>
      <c r="E24" s="3"/>
      <c r="F24" s="64"/>
      <c r="G24" s="59"/>
      <c r="H24" s="3"/>
      <c r="I24" s="3"/>
      <c r="V24" s="53">
        <f>Z24/(AD24-Y24)</f>
        <v>0.54148128031770637</v>
      </c>
      <c r="W24" s="53">
        <f t="shared" si="1"/>
        <v>0.67685160039713299</v>
      </c>
      <c r="X24" s="53">
        <f t="shared" si="2"/>
        <v>0.86679297752961904</v>
      </c>
      <c r="Y24" s="53">
        <f t="shared" si="3"/>
        <v>-0.70799455459629379</v>
      </c>
      <c r="Z24" s="53">
        <f t="shared" si="4"/>
        <v>1.0602173982778984</v>
      </c>
      <c r="AA24" s="54">
        <v>0.55000000000000004</v>
      </c>
      <c r="AB24" s="54">
        <f t="shared" si="0"/>
        <v>0.67082039324993692</v>
      </c>
      <c r="AC24" s="65" t="s">
        <v>3</v>
      </c>
      <c r="AD24" s="53">
        <f>AE22/AD22</f>
        <v>1.25</v>
      </c>
      <c r="AE24" s="53"/>
      <c r="AF24" s="53">
        <f>AF17</f>
        <v>0.86679297752961904</v>
      </c>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row>
    <row r="25" spans="1:178" x14ac:dyDescent="0.3">
      <c r="E25" s="61"/>
      <c r="F25" s="64"/>
      <c r="G25" s="59"/>
      <c r="H25" s="3"/>
      <c r="I25" s="3"/>
      <c r="V25" s="53">
        <f>Z25/(AD24-Y25)</f>
        <v>0.54173170589393826</v>
      </c>
      <c r="W25" s="53">
        <f t="shared" si="1"/>
        <v>0.67716463236742275</v>
      </c>
      <c r="X25" s="53">
        <f t="shared" si="2"/>
        <v>0.86719385404882987</v>
      </c>
      <c r="Y25" s="53">
        <f t="shared" si="3"/>
        <v>-0.76729722432522174</v>
      </c>
      <c r="Z25" s="53">
        <f t="shared" si="4"/>
        <v>1.0928338666288089</v>
      </c>
      <c r="AA25" s="54">
        <v>0.6</v>
      </c>
      <c r="AB25" s="54">
        <f t="shared" si="0"/>
        <v>0.63245553203367588</v>
      </c>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row>
    <row r="26" spans="1:178" ht="15" x14ac:dyDescent="0.35">
      <c r="B26" s="56" t="s">
        <v>66</v>
      </c>
      <c r="C26" s="53" t="str">
        <f>[1]!xln(C27)</f>
        <v>15 / 25</v>
      </c>
      <c r="D26" s="57"/>
      <c r="E26" s="3"/>
      <c r="F26" s="3"/>
      <c r="G26" s="59"/>
      <c r="H26" s="3"/>
      <c r="I26" s="3"/>
      <c r="V26" s="53">
        <f>Z26/(AD24-Y26)</f>
        <v>0.54489337289191531</v>
      </c>
      <c r="W26" s="53">
        <f t="shared" si="1"/>
        <v>0.68111671611489411</v>
      </c>
      <c r="X26" s="53">
        <f t="shared" si="2"/>
        <v>0.87225499069518952</v>
      </c>
      <c r="Y26" s="53">
        <f t="shared" si="3"/>
        <v>-0.88303688022450577</v>
      </c>
      <c r="Z26" s="53">
        <f t="shared" si="4"/>
        <v>1.1622776601683793</v>
      </c>
      <c r="AA26" s="54">
        <v>0.75</v>
      </c>
      <c r="AB26" s="54">
        <f t="shared" si="0"/>
        <v>0.5</v>
      </c>
      <c r="AC26" s="53"/>
      <c r="AD26" s="53"/>
      <c r="AE26" s="58" t="s">
        <v>5</v>
      </c>
      <c r="AF26" s="82">
        <v>1</v>
      </c>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row>
    <row r="27" spans="1:178" x14ac:dyDescent="0.3">
      <c r="C27" s="66">
        <f>C18/C22</f>
        <v>0.6</v>
      </c>
      <c r="E27" s="3"/>
      <c r="F27" s="3"/>
      <c r="G27" s="59"/>
      <c r="H27" s="3"/>
      <c r="I27" s="3"/>
      <c r="V27" s="53">
        <f>Z27/(AD24-Y27)</f>
        <v>0.56025516326175295</v>
      </c>
      <c r="W27" s="53">
        <f t="shared" si="1"/>
        <v>0.70031895407719114</v>
      </c>
      <c r="X27" s="53">
        <f t="shared" si="2"/>
        <v>0.89684585375705694</v>
      </c>
      <c r="Y27" s="53">
        <f t="shared" si="3"/>
        <v>-1.0557280900008417</v>
      </c>
      <c r="Z27" s="53">
        <f t="shared" si="4"/>
        <v>1.2917960675006313</v>
      </c>
      <c r="AA27" s="54">
        <v>0.8</v>
      </c>
      <c r="AB27" s="54">
        <f t="shared" si="0"/>
        <v>0.44721359549995787</v>
      </c>
      <c r="AC27" s="53"/>
      <c r="AD27" s="53"/>
      <c r="AE27" s="58" t="s">
        <v>6</v>
      </c>
      <c r="AF27" s="82">
        <v>2</v>
      </c>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row>
    <row r="28" spans="1:178" ht="15" x14ac:dyDescent="0.35">
      <c r="B28" s="56" t="s">
        <v>81</v>
      </c>
      <c r="C28" s="53" t="str">
        <f>[1]!xln(C29)</f>
        <v>30 / 40</v>
      </c>
      <c r="D28" s="57"/>
      <c r="E28" s="3"/>
      <c r="F28" s="3"/>
      <c r="G28" s="59"/>
      <c r="H28" s="3"/>
      <c r="I28" s="3"/>
      <c r="V28" s="53">
        <f>Z28/(AD24-Y28)</f>
        <v>0.57421671100081995</v>
      </c>
      <c r="W28" s="53">
        <f t="shared" si="1"/>
        <v>0.7177708887510249</v>
      </c>
      <c r="X28" s="53">
        <f t="shared" si="2"/>
        <v>0.91919523493708089</v>
      </c>
      <c r="Y28" s="53">
        <f t="shared" si="3"/>
        <v>-1.198305217584325</v>
      </c>
      <c r="Z28" s="53">
        <f t="shared" si="4"/>
        <v>1.4058577695674179</v>
      </c>
      <c r="AA28" s="54">
        <v>0.85</v>
      </c>
      <c r="AB28" s="54">
        <f t="shared" si="0"/>
        <v>0.3872983346207417</v>
      </c>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row>
    <row r="29" spans="1:178" x14ac:dyDescent="0.3">
      <c r="C29" s="66">
        <f>C19/C23</f>
        <v>0.75</v>
      </c>
      <c r="E29" s="59"/>
      <c r="F29" s="3"/>
      <c r="G29" s="59"/>
      <c r="H29" s="59"/>
      <c r="I29" s="59"/>
      <c r="V29" s="53">
        <f>Z29/(AD24-Y29)</f>
        <v>0.59724908621841244</v>
      </c>
      <c r="W29" s="53">
        <f t="shared" si="1"/>
        <v>0.74656135777301547</v>
      </c>
      <c r="X29" s="53">
        <f t="shared" si="2"/>
        <v>0.95606502493743439</v>
      </c>
      <c r="Y29" s="53">
        <f t="shared" si="3"/>
        <v>-1.421411372078075</v>
      </c>
      <c r="Z29" s="53">
        <f t="shared" si="4"/>
        <v>1.5954980008871056</v>
      </c>
      <c r="AA29" s="54">
        <v>0.9</v>
      </c>
      <c r="AB29" s="54">
        <f t="shared" si="0"/>
        <v>0.31622776601683789</v>
      </c>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row>
    <row r="30" spans="1:178" x14ac:dyDescent="0.3">
      <c r="A30" s="59"/>
      <c r="E30" s="59"/>
      <c r="V30" s="53">
        <f>Z30/(AD24-Y30)</f>
        <v>0.63930918462557285</v>
      </c>
      <c r="W30" s="53">
        <f t="shared" si="1"/>
        <v>0.79913648078196586</v>
      </c>
      <c r="X30" s="53">
        <f t="shared" si="2"/>
        <v>1.0233940338223591</v>
      </c>
      <c r="Y30" s="53">
        <f t="shared" si="3"/>
        <v>-1.8524193653371788</v>
      </c>
      <c r="Z30" s="53">
        <f t="shared" si="4"/>
        <v>1.9834051948202989</v>
      </c>
      <c r="AA30" s="54">
        <v>0.95</v>
      </c>
      <c r="AB30" s="54">
        <f t="shared" si="0"/>
        <v>0.22360679774997907</v>
      </c>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row>
    <row r="31" spans="1:178" x14ac:dyDescent="0.3">
      <c r="A31" s="3"/>
      <c r="B31" s="3"/>
      <c r="C31" s="3"/>
      <c r="D31" s="3"/>
      <c r="E31" s="3"/>
      <c r="F31" s="69"/>
      <c r="G31" s="59"/>
      <c r="V31" s="53">
        <f>Z31/(AD24-Y31)</f>
        <v>0.69433123257966678</v>
      </c>
      <c r="W31" s="53">
        <f t="shared" si="1"/>
        <v>0.86791404072458378</v>
      </c>
      <c r="X31" s="53">
        <f t="shared" si="2"/>
        <v>1.1114722860343724</v>
      </c>
      <c r="Y31" s="53">
        <f t="shared" si="3"/>
        <v>-2.5200858496545608</v>
      </c>
      <c r="Z31" s="53">
        <f t="shared" si="4"/>
        <v>2.6176883549218117</v>
      </c>
      <c r="AA31" s="54">
        <v>0.97</v>
      </c>
      <c r="AB31" s="54">
        <f t="shared" si="0"/>
        <v>0.17320508075688781</v>
      </c>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row>
    <row r="32" spans="1:178" x14ac:dyDescent="0.3">
      <c r="A32" s="59"/>
      <c r="B32" s="59"/>
      <c r="C32" s="59"/>
      <c r="D32" s="59"/>
      <c r="E32" s="59"/>
      <c r="F32" s="59"/>
      <c r="G32" s="59"/>
      <c r="H32" s="59"/>
      <c r="I32" s="59"/>
      <c r="V32" s="53">
        <f>Z32/(AD24-Y32)</f>
        <v>0.73530995743512251</v>
      </c>
      <c r="W32" s="53">
        <f t="shared" si="1"/>
        <v>0.9191374467939033</v>
      </c>
      <c r="X32" s="53">
        <f t="shared" si="2"/>
        <v>1.1770702526196373</v>
      </c>
      <c r="Y32" s="53">
        <f t="shared" si="3"/>
        <v>-3.1783724519578227</v>
      </c>
      <c r="Z32" s="53">
        <f t="shared" si="4"/>
        <v>3.2562263591559759</v>
      </c>
      <c r="AA32" s="54">
        <v>0.98</v>
      </c>
      <c r="AB32" s="54">
        <f t="shared" si="0"/>
        <v>0.14142135623730956</v>
      </c>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row>
    <row r="33" spans="1:175" x14ac:dyDescent="0.3">
      <c r="A33" s="59"/>
      <c r="B33" s="59"/>
      <c r="C33" s="70"/>
      <c r="D33" s="70"/>
      <c r="E33" s="69"/>
      <c r="F33" s="69"/>
      <c r="G33" s="59"/>
      <c r="H33" s="59"/>
      <c r="I33" s="59"/>
      <c r="V33" s="53">
        <f>Z33/(AD24-Y33)</f>
        <v>0.77904462361928928</v>
      </c>
      <c r="W33" s="53">
        <f t="shared" si="1"/>
        <v>0.97380577952411151</v>
      </c>
      <c r="X33" s="53">
        <f t="shared" si="2"/>
        <v>1.2470798778846055</v>
      </c>
      <c r="Y33" s="53">
        <f t="shared" si="3"/>
        <v>-4.1421356237309475</v>
      </c>
      <c r="Z33" s="53">
        <f t="shared" si="4"/>
        <v>4.2007142674936375</v>
      </c>
      <c r="AA33" s="54">
        <v>0.99</v>
      </c>
      <c r="AB33" s="54">
        <f t="shared" si="0"/>
        <v>0.10000000000000005</v>
      </c>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row>
    <row r="34" spans="1:175" x14ac:dyDescent="0.3">
      <c r="A34" s="59"/>
      <c r="B34" s="59"/>
      <c r="C34" s="70"/>
      <c r="D34" s="59"/>
      <c r="E34" s="69"/>
      <c r="F34" s="59"/>
      <c r="G34" s="59"/>
      <c r="H34" s="59"/>
      <c r="I34" s="59"/>
      <c r="J34" s="67" t="str">
        <f>"MS=  "&amp;[1]!xln(K34)&amp;" ="</f>
        <v>MS=  (0.541² + 0.677²)⁰·⁵ / ((0.6² + 0.75²)⁰·⁵) - 1 =</v>
      </c>
      <c r="K34" s="68">
        <f>(AE19^2+AF19^2)^0.5/((AD22^2+AE22^2)^0.5)-1</f>
        <v>-9.7531199470489383E-2</v>
      </c>
      <c r="V34" s="53">
        <f>Z34/(AD24-Y34)</f>
        <v>0.88888888888888884</v>
      </c>
      <c r="W34" s="53">
        <f t="shared" si="1"/>
        <v>1.1111111111111107</v>
      </c>
      <c r="X34" s="53">
        <f t="shared" si="2"/>
        <v>1.4229164972072994</v>
      </c>
      <c r="Y34" s="53">
        <f t="shared" si="3"/>
        <v>-9.9999999999999964</v>
      </c>
      <c r="Z34" s="53">
        <f t="shared" si="4"/>
        <v>9.9999999999999964</v>
      </c>
      <c r="AA34" s="54">
        <v>1</v>
      </c>
      <c r="AB34" s="54">
        <f t="shared" si="0"/>
        <v>0</v>
      </c>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row>
    <row r="35" spans="1:175" x14ac:dyDescent="0.3">
      <c r="A35" s="59"/>
      <c r="B35" s="59"/>
      <c r="C35" s="59"/>
      <c r="D35" s="59"/>
      <c r="E35" s="59"/>
      <c r="F35" s="59"/>
      <c r="G35" s="59"/>
      <c r="H35" s="59"/>
      <c r="I35" s="59"/>
      <c r="J35" s="59"/>
      <c r="K35" s="59"/>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row>
    <row r="36" spans="1:175" x14ac:dyDescent="0.3">
      <c r="A36" s="59"/>
      <c r="B36" s="59"/>
      <c r="C36" s="59"/>
      <c r="D36" s="59"/>
      <c r="E36" s="59"/>
      <c r="F36" s="3"/>
      <c r="G36" s="59"/>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row>
    <row r="37" spans="1:175" x14ac:dyDescent="0.3">
      <c r="A37" s="59"/>
      <c r="B37" s="59"/>
      <c r="C37" s="59"/>
      <c r="D37" s="59"/>
      <c r="E37" s="59"/>
      <c r="F37" s="59"/>
      <c r="G37" s="59"/>
      <c r="H37" s="59"/>
      <c r="I37" s="59"/>
      <c r="J37" s="59"/>
      <c r="K37" s="59"/>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row>
    <row r="38" spans="1:175" x14ac:dyDescent="0.3">
      <c r="A38" s="59"/>
      <c r="B38" s="59"/>
      <c r="C38" s="59"/>
      <c r="D38" s="59"/>
      <c r="E38" s="59"/>
      <c r="F38" s="59"/>
      <c r="G38" s="59"/>
      <c r="H38" s="59"/>
      <c r="I38" s="59"/>
      <c r="J38" s="59"/>
      <c r="K38" s="59"/>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row>
    <row r="39" spans="1:175" x14ac:dyDescent="0.3">
      <c r="A39" s="59"/>
      <c r="B39" s="59"/>
      <c r="C39" s="59"/>
      <c r="D39" s="59"/>
      <c r="E39" s="59"/>
      <c r="F39" s="59"/>
      <c r="G39" s="59"/>
      <c r="H39" s="59"/>
      <c r="I39" s="59"/>
      <c r="J39" s="59"/>
      <c r="K39" s="59"/>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row>
    <row r="40" spans="1:175" x14ac:dyDescent="0.3">
      <c r="A40" s="59"/>
      <c r="B40" s="59"/>
      <c r="C40" s="59"/>
      <c r="D40" s="59"/>
      <c r="E40" s="59"/>
      <c r="F40" s="59"/>
      <c r="G40" s="59"/>
      <c r="H40" s="59"/>
      <c r="I40" s="59"/>
      <c r="J40" s="59"/>
      <c r="K40" s="59"/>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row>
    <row r="41" spans="1:175" x14ac:dyDescent="0.3">
      <c r="A41" s="59"/>
      <c r="B41" s="59"/>
      <c r="C41" s="59"/>
      <c r="D41" s="59"/>
      <c r="E41" s="59"/>
      <c r="F41" s="59"/>
      <c r="G41" s="59"/>
      <c r="H41" s="59"/>
      <c r="I41" s="59"/>
      <c r="J41" s="59"/>
      <c r="K41" s="59"/>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row>
    <row r="42" spans="1:175" x14ac:dyDescent="0.3">
      <c r="A42" s="59"/>
      <c r="B42" s="59"/>
      <c r="C42" s="59"/>
      <c r="D42" s="59"/>
      <c r="E42" s="59"/>
      <c r="F42" s="59"/>
      <c r="G42" s="59"/>
      <c r="H42" s="59"/>
      <c r="I42" s="59"/>
      <c r="J42" s="59"/>
      <c r="K42" s="59"/>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row>
    <row r="43" spans="1:175" x14ac:dyDescent="0.3">
      <c r="A43" s="59"/>
      <c r="B43" s="59"/>
      <c r="C43" s="59"/>
      <c r="D43" s="59"/>
      <c r="E43" s="59"/>
      <c r="F43" s="59"/>
      <c r="G43" s="59"/>
      <c r="H43" s="59"/>
      <c r="I43" s="59"/>
      <c r="J43" s="59"/>
      <c r="K43" s="59"/>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row>
    <row r="44" spans="1:175" x14ac:dyDescent="0.3">
      <c r="A44" s="59"/>
      <c r="B44" s="59"/>
      <c r="C44" s="59"/>
      <c r="D44" s="59"/>
      <c r="E44" s="59"/>
      <c r="F44" s="59"/>
      <c r="G44" s="59"/>
      <c r="H44" s="59"/>
      <c r="I44" s="59"/>
      <c r="J44" s="59"/>
      <c r="K44" s="59"/>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row>
    <row r="45" spans="1:175" x14ac:dyDescent="0.3">
      <c r="A45" s="59"/>
      <c r="B45" s="59"/>
      <c r="C45" s="59"/>
      <c r="D45" s="59"/>
      <c r="E45" s="59"/>
      <c r="F45" s="59"/>
      <c r="G45" s="59"/>
      <c r="H45" s="59"/>
      <c r="I45" s="59"/>
      <c r="J45" s="59"/>
      <c r="K45" s="59"/>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row>
    <row r="46" spans="1:175" x14ac:dyDescent="0.3">
      <c r="A46" s="59"/>
      <c r="B46" s="59"/>
      <c r="C46" s="59"/>
      <c r="D46" s="59"/>
      <c r="E46" s="59"/>
      <c r="F46" s="59"/>
      <c r="G46" s="59"/>
      <c r="H46" s="59"/>
      <c r="I46" s="59"/>
      <c r="J46" s="59"/>
      <c r="K46" s="59"/>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row>
    <row r="47" spans="1:175" x14ac:dyDescent="0.3">
      <c r="A47" s="59"/>
      <c r="B47" s="59"/>
      <c r="C47" s="59"/>
      <c r="D47" s="59"/>
      <c r="E47" s="59"/>
      <c r="F47" s="59"/>
      <c r="G47" s="59"/>
      <c r="H47" s="59"/>
      <c r="I47" s="59"/>
      <c r="J47" s="59"/>
      <c r="K47" s="59"/>
    </row>
    <row r="48" spans="1:175" x14ac:dyDescent="0.3">
      <c r="A48" s="59"/>
      <c r="B48" s="59"/>
      <c r="C48" s="59"/>
      <c r="D48" s="59"/>
      <c r="E48" s="59"/>
      <c r="F48" s="59"/>
      <c r="G48" s="59"/>
      <c r="H48" s="59"/>
      <c r="I48" s="59"/>
      <c r="J48" s="59"/>
      <c r="K48" s="59"/>
    </row>
    <row r="49" spans="1:11" x14ac:dyDescent="0.3">
      <c r="A49" s="59"/>
      <c r="B49" s="59"/>
      <c r="C49" s="59"/>
      <c r="D49" s="59"/>
      <c r="E49" s="59"/>
      <c r="F49" s="59"/>
      <c r="G49" s="59"/>
      <c r="H49" s="59"/>
      <c r="I49" s="59"/>
      <c r="J49" s="59"/>
      <c r="K49" s="59"/>
    </row>
    <row r="50" spans="1:11" x14ac:dyDescent="0.3">
      <c r="A50" s="59"/>
      <c r="B50" s="59"/>
      <c r="C50" s="59"/>
      <c r="D50" s="59"/>
      <c r="E50" s="59"/>
      <c r="F50" s="59"/>
      <c r="G50" s="59"/>
      <c r="H50" s="59"/>
      <c r="I50" s="59"/>
      <c r="J50" s="59"/>
      <c r="K50" s="59"/>
    </row>
    <row r="51" spans="1:11" x14ac:dyDescent="0.3">
      <c r="A51" s="59"/>
      <c r="B51" s="59"/>
      <c r="C51" s="59"/>
      <c r="D51" s="59"/>
      <c r="E51" s="59"/>
      <c r="F51" s="59"/>
      <c r="G51" s="59"/>
      <c r="H51" s="59"/>
      <c r="I51" s="59"/>
      <c r="J51" s="59"/>
      <c r="K51" s="59"/>
    </row>
    <row r="52" spans="1:11" x14ac:dyDescent="0.3">
      <c r="A52" s="59"/>
      <c r="B52" s="59"/>
      <c r="C52" s="59"/>
      <c r="D52" s="59"/>
      <c r="E52" s="59"/>
      <c r="F52" s="59"/>
      <c r="G52" s="59"/>
      <c r="H52" s="59"/>
      <c r="I52" s="59"/>
      <c r="J52" s="59"/>
      <c r="K52" s="59"/>
    </row>
    <row r="53" spans="1:11" x14ac:dyDescent="0.3">
      <c r="A53" s="59"/>
      <c r="B53" s="59"/>
      <c r="C53" s="59"/>
      <c r="D53" s="59"/>
      <c r="E53" s="59"/>
      <c r="F53" s="59"/>
      <c r="G53" s="59"/>
      <c r="H53" s="59"/>
      <c r="I53" s="59"/>
      <c r="J53" s="59"/>
      <c r="K53" s="59"/>
    </row>
    <row r="54" spans="1:11" x14ac:dyDescent="0.3">
      <c r="A54" s="59"/>
      <c r="B54" s="59"/>
      <c r="C54" s="59"/>
      <c r="D54" s="59"/>
      <c r="E54" s="59"/>
      <c r="F54" s="59"/>
      <c r="G54" s="59"/>
      <c r="H54" s="59"/>
      <c r="I54" s="59"/>
      <c r="J54" s="59"/>
      <c r="K54" s="59"/>
    </row>
    <row r="55" spans="1:11" x14ac:dyDescent="0.3">
      <c r="A55" s="59"/>
      <c r="B55" s="59"/>
      <c r="C55" s="59"/>
      <c r="D55" s="59"/>
      <c r="E55" s="59"/>
      <c r="F55" s="59"/>
      <c r="G55" s="59"/>
      <c r="H55" s="59"/>
      <c r="I55" s="59"/>
      <c r="J55" s="59"/>
      <c r="K55" s="59"/>
    </row>
    <row r="56" spans="1:11" x14ac:dyDescent="0.3">
      <c r="A56" s="59"/>
      <c r="B56" s="59"/>
      <c r="C56" s="59"/>
      <c r="D56" s="59"/>
      <c r="E56" s="59"/>
      <c r="F56" s="59"/>
      <c r="G56" s="59"/>
      <c r="H56" s="59"/>
      <c r="I56" s="59"/>
      <c r="J56" s="59"/>
      <c r="K56" s="59"/>
    </row>
    <row r="57" spans="1:11" x14ac:dyDescent="0.3">
      <c r="A57" s="59"/>
      <c r="B57" s="59"/>
      <c r="C57" s="59"/>
      <c r="D57" s="59"/>
      <c r="E57" s="59"/>
      <c r="F57" s="59"/>
      <c r="G57" s="59"/>
      <c r="H57" s="59"/>
      <c r="I57" s="59"/>
      <c r="J57" s="59"/>
      <c r="K57" s="59"/>
    </row>
    <row r="58" spans="1:11" x14ac:dyDescent="0.3">
      <c r="A58" s="59"/>
      <c r="B58" s="59"/>
      <c r="C58" s="59"/>
      <c r="D58" s="59"/>
      <c r="E58" s="59"/>
      <c r="F58" s="59"/>
      <c r="G58" s="59"/>
      <c r="H58" s="59"/>
      <c r="I58" s="59"/>
      <c r="J58" s="59"/>
      <c r="K58" s="59"/>
    </row>
    <row r="59" spans="1:11" x14ac:dyDescent="0.3">
      <c r="A59" s="33"/>
      <c r="B59" s="36"/>
      <c r="C59" s="37"/>
      <c r="D59" s="33"/>
      <c r="E59" s="33"/>
      <c r="F59" s="33"/>
      <c r="G59" s="37"/>
      <c r="H59" s="33"/>
      <c r="I59" s="33"/>
      <c r="J59" s="33"/>
      <c r="K59" s="33"/>
    </row>
    <row r="60" spans="1:11" x14ac:dyDescent="0.3">
      <c r="A60" s="33"/>
      <c r="B60" s="38"/>
      <c r="C60" s="37"/>
      <c r="D60" s="39"/>
      <c r="E60" s="39"/>
      <c r="F60" s="40" t="s">
        <v>37</v>
      </c>
      <c r="G60" s="37"/>
      <c r="H60" s="39"/>
      <c r="I60" s="39"/>
      <c r="J60" s="39"/>
      <c r="K60" s="33"/>
    </row>
    <row r="61" spans="1:11" x14ac:dyDescent="0.3">
      <c r="A61" s="33"/>
      <c r="B61" s="39"/>
      <c r="C61" s="39"/>
      <c r="D61" s="39"/>
      <c r="E61" s="39"/>
      <c r="F61" s="74" t="s">
        <v>50</v>
      </c>
      <c r="G61" s="39"/>
      <c r="H61" s="39"/>
      <c r="I61" s="39"/>
      <c r="J61" s="39"/>
      <c r="K61" s="33"/>
    </row>
  </sheetData>
  <mergeCells count="2">
    <mergeCell ref="B14:C14"/>
    <mergeCell ref="B13:K13"/>
  </mergeCells>
  <hyperlinks>
    <hyperlink ref="F61" r:id="rId1"/>
    <hyperlink ref="B14" r:id="rId2" display=" (NASA CR-1457, 1969)"/>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election activeCell="B13" sqref="B13:K13"/>
    </sheetView>
  </sheetViews>
  <sheetFormatPr defaultColWidth="9.109375" defaultRowHeight="13.8" x14ac:dyDescent="0.3"/>
  <cols>
    <col min="1" max="11" width="9" style="53" customWidth="1"/>
    <col min="12" max="12" width="4" style="51" customWidth="1"/>
    <col min="13" max="20" width="4" style="52" customWidth="1"/>
    <col min="21" max="21" width="10.33203125" style="51" customWidth="1"/>
    <col min="22" max="22" width="9.109375" style="55"/>
    <col min="23" max="23" width="9.88671875" style="55" customWidth="1"/>
    <col min="24" max="25" width="6.6640625" style="55" bestFit="1" customWidth="1"/>
    <col min="26" max="34" width="6.5546875" style="55" bestFit="1" customWidth="1"/>
    <col min="35" max="175" width="9.109375" style="71"/>
    <col min="176" max="16384" width="9.109375" style="53"/>
  </cols>
  <sheetData>
    <row r="1" spans="1:178" s="10" customFormat="1" x14ac:dyDescent="0.3">
      <c r="A1" s="3"/>
      <c r="B1" s="4" t="s">
        <v>7</v>
      </c>
      <c r="C1" s="5" t="s">
        <v>4</v>
      </c>
      <c r="D1" s="3"/>
      <c r="E1" s="3"/>
      <c r="F1" s="4" t="s">
        <v>15</v>
      </c>
      <c r="G1" s="6">
        <f>X1</f>
        <v>4</v>
      </c>
      <c r="H1" s="3"/>
      <c r="I1" s="3"/>
      <c r="J1" s="3"/>
      <c r="K1" s="3"/>
      <c r="M1" s="22" t="s">
        <v>24</v>
      </c>
      <c r="N1" s="22" t="s">
        <v>25</v>
      </c>
      <c r="O1" s="22" t="s">
        <v>26</v>
      </c>
      <c r="P1" s="22" t="s">
        <v>26</v>
      </c>
      <c r="Q1" s="22" t="s">
        <v>26</v>
      </c>
      <c r="R1" s="22" t="s">
        <v>27</v>
      </c>
      <c r="S1" s="23" t="s">
        <v>28</v>
      </c>
      <c r="T1" s="24" t="s">
        <v>29</v>
      </c>
      <c r="W1" s="11" t="s">
        <v>30</v>
      </c>
      <c r="X1" s="12">
        <f>SUM(M:M)</f>
        <v>4</v>
      </c>
    </row>
    <row r="2" spans="1:178" s="10" customFormat="1" x14ac:dyDescent="0.3">
      <c r="A2" s="3"/>
      <c r="B2" s="4" t="s">
        <v>8</v>
      </c>
      <c r="C2" s="5" t="s">
        <v>9</v>
      </c>
      <c r="D2" s="3"/>
      <c r="E2" s="3"/>
      <c r="F2" s="4" t="s">
        <v>10</v>
      </c>
      <c r="G2" s="5" t="s">
        <v>54</v>
      </c>
      <c r="H2" s="3"/>
      <c r="I2" s="3"/>
      <c r="J2" s="3"/>
      <c r="K2" s="3"/>
      <c r="M2" s="25" t="s">
        <v>31</v>
      </c>
      <c r="N2" s="25" t="s">
        <v>31</v>
      </c>
      <c r="O2" s="25" t="s">
        <v>25</v>
      </c>
      <c r="P2" s="25" t="s">
        <v>25</v>
      </c>
      <c r="Q2" s="25" t="s">
        <v>25</v>
      </c>
      <c r="R2" s="25" t="s">
        <v>31</v>
      </c>
      <c r="S2" s="26" t="s">
        <v>31</v>
      </c>
      <c r="T2" s="27"/>
      <c r="W2" s="11" t="s">
        <v>32</v>
      </c>
      <c r="X2" s="12">
        <f>SUM(N:N)</f>
        <v>0</v>
      </c>
    </row>
    <row r="3" spans="1:178" s="10" customFormat="1" x14ac:dyDescent="0.3">
      <c r="A3" s="3"/>
      <c r="B3" s="4" t="s">
        <v>1</v>
      </c>
      <c r="C3" s="7" t="s">
        <v>72</v>
      </c>
      <c r="D3" s="3"/>
      <c r="E3" s="3"/>
      <c r="F3" s="4" t="s">
        <v>0</v>
      </c>
      <c r="G3" s="5" t="s">
        <v>85</v>
      </c>
      <c r="H3" s="3"/>
      <c r="I3" s="3"/>
      <c r="J3" s="3"/>
      <c r="K3" s="3"/>
      <c r="M3" s="25"/>
      <c r="N3" s="25"/>
      <c r="O3" s="25"/>
      <c r="P3" s="25"/>
      <c r="Q3" s="25"/>
      <c r="R3" s="25"/>
      <c r="S3" s="26"/>
      <c r="T3" s="27"/>
      <c r="W3" s="11" t="s">
        <v>33</v>
      </c>
      <c r="X3" s="12">
        <f>SUM(O:O)</f>
        <v>0</v>
      </c>
    </row>
    <row r="4" spans="1:178" s="10" customFormat="1" x14ac:dyDescent="0.3">
      <c r="A4" s="3"/>
      <c r="B4" s="4" t="s">
        <v>17</v>
      </c>
      <c r="C4" s="6"/>
      <c r="D4" s="3"/>
      <c r="E4" s="3"/>
      <c r="F4" s="4" t="s">
        <v>18</v>
      </c>
      <c r="G4" s="5" t="s">
        <v>55</v>
      </c>
      <c r="H4" s="3"/>
      <c r="I4" s="3"/>
      <c r="J4" s="3"/>
      <c r="K4" s="3"/>
      <c r="M4" s="25">
        <v>3</v>
      </c>
      <c r="N4" s="25"/>
      <c r="O4" s="25"/>
      <c r="P4" s="25"/>
      <c r="Q4" s="28"/>
      <c r="R4" s="29"/>
      <c r="S4" s="30"/>
      <c r="T4" s="27"/>
      <c r="W4" s="11" t="s">
        <v>33</v>
      </c>
      <c r="X4" s="12">
        <f>SUM(P:P)</f>
        <v>0</v>
      </c>
    </row>
    <row r="5" spans="1:178" s="10" customFormat="1" x14ac:dyDescent="0.3">
      <c r="A5" s="3"/>
      <c r="B5" s="4" t="s">
        <v>20</v>
      </c>
      <c r="C5" s="6" t="s">
        <v>34</v>
      </c>
      <c r="D5" s="3"/>
      <c r="E5" s="4"/>
      <c r="F5" s="3"/>
      <c r="G5" s="3"/>
      <c r="H5" s="3"/>
      <c r="I5" s="3"/>
      <c r="J5" s="3"/>
      <c r="K5" s="3"/>
      <c r="M5" s="25"/>
      <c r="N5" s="25"/>
      <c r="O5" s="25"/>
      <c r="P5" s="25"/>
      <c r="Q5" s="28"/>
      <c r="R5" s="29"/>
      <c r="S5" s="30"/>
      <c r="T5" s="27"/>
      <c r="W5" s="11" t="s">
        <v>33</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35</v>
      </c>
      <c r="X6" s="12">
        <f>SUM(R:R)</f>
        <v>0</v>
      </c>
    </row>
    <row r="7" spans="1:178" s="10" customFormat="1" x14ac:dyDescent="0.3">
      <c r="A7" s="3"/>
      <c r="B7" s="3"/>
      <c r="C7" s="3"/>
      <c r="D7" s="3"/>
      <c r="E7" s="3"/>
      <c r="F7" s="3"/>
      <c r="G7" s="3"/>
      <c r="H7" s="3"/>
      <c r="I7" s="3"/>
      <c r="J7" s="3"/>
      <c r="K7" s="3"/>
      <c r="M7" s="25"/>
      <c r="N7" s="25"/>
      <c r="O7" s="25"/>
      <c r="P7" s="25"/>
      <c r="Q7" s="28"/>
      <c r="R7" s="29"/>
      <c r="S7" s="30"/>
      <c r="T7" s="27"/>
      <c r="W7" s="11" t="s">
        <v>36</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4 of 4</v>
      </c>
      <c r="K10" s="13"/>
      <c r="L10" s="32">
        <f>SUM($M$1:M9)</f>
        <v>4</v>
      </c>
      <c r="M10" s="25"/>
      <c r="N10" s="25"/>
      <c r="O10" s="25"/>
      <c r="P10" s="25"/>
      <c r="Q10" s="25"/>
      <c r="R10" s="25"/>
      <c r="S10" s="25"/>
      <c r="T10" s="25"/>
    </row>
    <row r="11" spans="1:178" s="10" customFormat="1" x14ac:dyDescent="0.3">
      <c r="A11" s="72"/>
      <c r="B11" s="72"/>
      <c r="C11" s="72"/>
      <c r="D11" s="72"/>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B13" s="88" t="s">
        <v>84</v>
      </c>
      <c r="C13" s="88"/>
      <c r="D13" s="88"/>
      <c r="E13" s="88"/>
      <c r="F13" s="88"/>
      <c r="G13" s="88"/>
      <c r="H13" s="88"/>
      <c r="I13" s="88"/>
      <c r="J13" s="88"/>
      <c r="K13" s="88"/>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row>
    <row r="14" spans="1:178" x14ac:dyDescent="0.3">
      <c r="A14" s="3"/>
      <c r="B14" s="87" t="s">
        <v>56</v>
      </c>
      <c r="C14" s="87"/>
      <c r="V14" s="53"/>
      <c r="W14" s="53"/>
      <c r="X14" s="53"/>
      <c r="Y14" s="53"/>
      <c r="Z14" s="53"/>
      <c r="AA14" s="54">
        <v>0</v>
      </c>
      <c r="AB14" s="54">
        <f t="shared" ref="AB14:AB34" si="0">(1-(AA14^$AF$26))^(1/$AF$27)</f>
        <v>1</v>
      </c>
      <c r="AC14" s="53"/>
      <c r="AD14" s="53"/>
      <c r="AE14" s="53">
        <v>0</v>
      </c>
      <c r="AF14" s="53">
        <v>0</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row>
    <row r="15" spans="1:178" x14ac:dyDescent="0.3">
      <c r="A15" s="4"/>
      <c r="B15" s="81" t="s">
        <v>80</v>
      </c>
      <c r="C15" s="4"/>
      <c r="D15" s="4"/>
      <c r="E15" s="3"/>
      <c r="F15" s="3"/>
      <c r="G15"/>
      <c r="H15"/>
      <c r="I15" s="59"/>
      <c r="J15" s="3"/>
      <c r="K15" s="3"/>
      <c r="V15" s="53">
        <f>-Z15/(Y15-AD24)</f>
        <v>0.39603715016725577</v>
      </c>
      <c r="W15" s="53">
        <f t="shared" ref="W15:W34" si="1">Y15*V15+Z15</f>
        <v>0.9900928754181394</v>
      </c>
      <c r="X15" s="53">
        <f t="shared" ref="X15:X34" si="2">(V15^2+W15^2)^0.5</f>
        <v>1.0663626616992741</v>
      </c>
      <c r="Y15" s="53">
        <f t="shared" ref="Y15:Y34" si="3">(AB15-AB14)/(AA15-AA14)</f>
        <v>-2.5015644561821038E-2</v>
      </c>
      <c r="Z15" s="53">
        <f t="shared" ref="Z15:Z34" si="4">AB15-AA15*Y15</f>
        <v>1</v>
      </c>
      <c r="AA15" s="54">
        <v>0.05</v>
      </c>
      <c r="AB15" s="54">
        <f t="shared" si="0"/>
        <v>0.99874921777190895</v>
      </c>
      <c r="AC15" s="53"/>
      <c r="AD15" s="53">
        <v>20</v>
      </c>
      <c r="AE15" s="53">
        <f>AF19</f>
        <v>0.92814652675728138</v>
      </c>
      <c r="AF15" s="53">
        <f>AE19</f>
        <v>0.37125861070291255</v>
      </c>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row>
    <row r="16" spans="1:178" x14ac:dyDescent="0.3">
      <c r="A16" s="3"/>
      <c r="B16" s="3"/>
      <c r="C16" s="3"/>
      <c r="D16" s="3"/>
      <c r="E16" s="3"/>
      <c r="F16" s="3"/>
      <c r="G16" s="3"/>
      <c r="H16" s="3"/>
      <c r="I16" s="59"/>
      <c r="J16" s="3"/>
      <c r="K16" s="3"/>
      <c r="V16" s="53">
        <f>Z16/(AD24-Y16)</f>
        <v>0.38928903951832744</v>
      </c>
      <c r="W16" s="53">
        <f t="shared" si="1"/>
        <v>0.97322259879581852</v>
      </c>
      <c r="X16" s="53">
        <f t="shared" si="2"/>
        <v>1.048192817708645</v>
      </c>
      <c r="Y16" s="53">
        <f t="shared" si="3"/>
        <v>-7.5235613305779658E-2</v>
      </c>
      <c r="Z16" s="53">
        <f t="shared" si="4"/>
        <v>1.0025109984371978</v>
      </c>
      <c r="AA16" s="54">
        <v>0.1</v>
      </c>
      <c r="AB16" s="54">
        <f t="shared" si="0"/>
        <v>0.99498743710661997</v>
      </c>
      <c r="AC16" s="53"/>
      <c r="AD16" s="53"/>
      <c r="AE16" s="53"/>
      <c r="AF16" s="53"/>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row>
    <row r="17" spans="1:178" x14ac:dyDescent="0.3">
      <c r="B17" s="53" t="s">
        <v>62</v>
      </c>
      <c r="E17" s="3"/>
      <c r="F17" s="3"/>
      <c r="G17" s="59"/>
      <c r="H17" s="3"/>
      <c r="I17" s="3"/>
      <c r="V17" s="53">
        <f>Z17/(AD24-Y17)</f>
        <v>0.38369355073208788</v>
      </c>
      <c r="W17" s="53">
        <f t="shared" si="1"/>
        <v>0.95923387683021966</v>
      </c>
      <c r="X17" s="53">
        <f t="shared" si="2"/>
        <v>1.0331265030634584</v>
      </c>
      <c r="Y17" s="53">
        <f t="shared" si="3"/>
        <v>-0.12602880884720949</v>
      </c>
      <c r="Z17" s="53">
        <f t="shared" si="4"/>
        <v>1.007590317991341</v>
      </c>
      <c r="AA17" s="54">
        <v>0.15</v>
      </c>
      <c r="AB17" s="54">
        <f t="shared" si="0"/>
        <v>0.98868599666425949</v>
      </c>
      <c r="AC17" s="53"/>
      <c r="AD17" s="53"/>
      <c r="AE17" s="53"/>
      <c r="AF17" s="53">
        <f>MIN(X15:X34)</f>
        <v>0.99964440235148699</v>
      </c>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row>
    <row r="18" spans="1:178" ht="15" x14ac:dyDescent="0.35">
      <c r="B18" s="56" t="s">
        <v>69</v>
      </c>
      <c r="C18" s="73">
        <v>15</v>
      </c>
      <c r="D18" s="57" t="s">
        <v>57</v>
      </c>
      <c r="E18" s="3"/>
      <c r="F18" s="3"/>
      <c r="G18" s="59"/>
      <c r="H18" s="3"/>
      <c r="I18" s="3"/>
      <c r="V18" s="53">
        <f>Z18/(AD24-Y18)</f>
        <v>0.37917527088347347</v>
      </c>
      <c r="W18" s="53">
        <f t="shared" si="1"/>
        <v>0.94793817720868379</v>
      </c>
      <c r="X18" s="53">
        <f t="shared" si="2"/>
        <v>1.0209606622486869</v>
      </c>
      <c r="Y18" s="53">
        <f t="shared" si="3"/>
        <v>-0.17780199101976585</v>
      </c>
      <c r="Z18" s="53">
        <f t="shared" si="4"/>
        <v>1.0153562953172244</v>
      </c>
      <c r="AA18" s="54">
        <v>0.2</v>
      </c>
      <c r="AB18" s="54">
        <f t="shared" si="0"/>
        <v>0.9797958971132712</v>
      </c>
      <c r="AC18" s="53"/>
      <c r="AD18" s="53"/>
      <c r="AE18" s="53"/>
      <c r="AF18" s="53"/>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row>
    <row r="19" spans="1:178" ht="15" x14ac:dyDescent="0.35">
      <c r="B19" s="56" t="s">
        <v>74</v>
      </c>
      <c r="C19" s="73">
        <v>30</v>
      </c>
      <c r="D19" s="57" t="s">
        <v>57</v>
      </c>
      <c r="E19" s="3"/>
      <c r="F19" s="3"/>
      <c r="G19" s="59"/>
      <c r="H19" s="3"/>
      <c r="I19" s="3"/>
      <c r="V19" s="53">
        <f>Z19/(AD24-Y19)</f>
        <v>0.37568498144219808</v>
      </c>
      <c r="W19" s="53">
        <f t="shared" si="1"/>
        <v>0.93921245360549521</v>
      </c>
      <c r="X19" s="53">
        <f t="shared" si="2"/>
        <v>1.0115627703157521</v>
      </c>
      <c r="Y19" s="53">
        <f t="shared" si="3"/>
        <v>-0.23100121122833889</v>
      </c>
      <c r="Z19" s="53">
        <f t="shared" si="4"/>
        <v>1.025996139358939</v>
      </c>
      <c r="AA19" s="54">
        <v>0.25</v>
      </c>
      <c r="AB19" s="54">
        <f t="shared" si="0"/>
        <v>0.96824583655185426</v>
      </c>
      <c r="AC19" s="53"/>
      <c r="AD19" s="53"/>
      <c r="AE19" s="53">
        <f>INDEX(V15:V34,MATCH(AF17,X15:X34,0))</f>
        <v>0.37125861070291255</v>
      </c>
      <c r="AF19" s="53">
        <f>INDEX(W15:W34,MATCH(AF17,X15:X34,0))</f>
        <v>0.92814652675728138</v>
      </c>
      <c r="AG19" s="53"/>
      <c r="AH19" s="53"/>
      <c r="AI19" s="53"/>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60"/>
      <c r="FU19" s="60"/>
      <c r="FV19" s="60"/>
    </row>
    <row r="20" spans="1:178" x14ac:dyDescent="0.3">
      <c r="B20" s="3"/>
      <c r="C20" s="3"/>
      <c r="D20" s="3"/>
      <c r="E20" s="3"/>
      <c r="F20" s="3"/>
      <c r="G20" s="59"/>
      <c r="H20" s="3"/>
      <c r="I20" s="3"/>
      <c r="V20" s="53">
        <f>Z20/(AD24-Y20)</f>
        <v>0.37319794969544884</v>
      </c>
      <c r="W20" s="53">
        <f t="shared" si="1"/>
        <v>0.93299487423862204</v>
      </c>
      <c r="X20" s="53">
        <f t="shared" si="2"/>
        <v>1.0048662323973421</v>
      </c>
      <c r="Y20" s="53">
        <f t="shared" si="3"/>
        <v>-0.28613270269817198</v>
      </c>
      <c r="Z20" s="53">
        <f t="shared" si="4"/>
        <v>1.0397790122263972</v>
      </c>
      <c r="AA20" s="54">
        <v>0.3</v>
      </c>
      <c r="AB20" s="54">
        <f t="shared" si="0"/>
        <v>0.95393920141694566</v>
      </c>
      <c r="AC20" s="53"/>
      <c r="AD20" s="53"/>
      <c r="AE20" s="53"/>
      <c r="AF20" s="53">
        <f>(AE19^2+AF19^2)^0.5</f>
        <v>0.99964440235148699</v>
      </c>
      <c r="AG20" s="53"/>
      <c r="AH20" s="53"/>
      <c r="AI20" s="53"/>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60"/>
      <c r="FU20" s="60"/>
      <c r="FV20" s="60"/>
    </row>
    <row r="21" spans="1:178" x14ac:dyDescent="0.3">
      <c r="B21" s="53" t="s">
        <v>63</v>
      </c>
      <c r="E21" s="61"/>
      <c r="F21" s="3"/>
      <c r="G21" s="59"/>
      <c r="H21" s="3"/>
      <c r="I21" s="3"/>
      <c r="V21" s="53">
        <f>Z21/(AD24-Y21)</f>
        <v>0.37171387445629994</v>
      </c>
      <c r="W21" s="53">
        <f t="shared" si="1"/>
        <v>0.92928468614074977</v>
      </c>
      <c r="X21" s="53">
        <f t="shared" si="2"/>
        <v>1.0008702375228398</v>
      </c>
      <c r="Y21" s="53">
        <f t="shared" si="3"/>
        <v>-0.34379003314371831</v>
      </c>
      <c r="Z21" s="53">
        <f t="shared" si="4"/>
        <v>1.0570762113600611</v>
      </c>
      <c r="AA21" s="54">
        <v>0.35</v>
      </c>
      <c r="AB21" s="54">
        <f t="shared" si="0"/>
        <v>0.93674969975975975</v>
      </c>
      <c r="AC21" s="53"/>
      <c r="AD21" s="53"/>
      <c r="AE21" s="53"/>
      <c r="AF21" s="53"/>
      <c r="AG21" s="53"/>
      <c r="AH21" s="53"/>
      <c r="AI21" s="53"/>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60"/>
      <c r="FU21" s="60"/>
      <c r="FV21" s="60"/>
    </row>
    <row r="22" spans="1:178" ht="15" x14ac:dyDescent="0.35">
      <c r="B22" s="56" t="s">
        <v>78</v>
      </c>
      <c r="C22" s="73">
        <v>50</v>
      </c>
      <c r="D22" s="57" t="s">
        <v>57</v>
      </c>
      <c r="E22" s="62"/>
      <c r="F22" s="3"/>
      <c r="G22" s="59"/>
      <c r="H22" s="3"/>
      <c r="I22" s="3"/>
      <c r="V22" s="53">
        <f>Z22/(AD24-Y22)</f>
        <v>0.37125861070291255</v>
      </c>
      <c r="W22" s="53">
        <f t="shared" si="1"/>
        <v>0.92814652675728138</v>
      </c>
      <c r="X22" s="53">
        <f t="shared" si="2"/>
        <v>0.99964440235148699</v>
      </c>
      <c r="Y22" s="53">
        <f t="shared" si="3"/>
        <v>-0.40469121537183483</v>
      </c>
      <c r="Z22" s="53">
        <f t="shared" si="4"/>
        <v>1.0783916251399019</v>
      </c>
      <c r="AA22" s="54">
        <v>0.4</v>
      </c>
      <c r="AB22" s="54">
        <f t="shared" si="0"/>
        <v>0.91651513899116799</v>
      </c>
      <c r="AC22" s="53"/>
      <c r="AD22" s="63">
        <f>C27</f>
        <v>0.3</v>
      </c>
      <c r="AE22" s="63">
        <f>C29</f>
        <v>0.75</v>
      </c>
      <c r="AF22" s="53"/>
      <c r="AG22" s="53"/>
      <c r="AH22" s="53"/>
      <c r="AI22" s="53"/>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60"/>
      <c r="FU22" s="60"/>
      <c r="FV22" s="60"/>
    </row>
    <row r="23" spans="1:178" ht="15" x14ac:dyDescent="0.35">
      <c r="B23" s="56" t="s">
        <v>79</v>
      </c>
      <c r="C23" s="73">
        <v>40</v>
      </c>
      <c r="D23" s="57" t="s">
        <v>57</v>
      </c>
      <c r="F23" s="3"/>
      <c r="G23" s="59"/>
      <c r="H23" s="3"/>
      <c r="I23" s="3"/>
      <c r="V23" s="53">
        <f>Z23/(AD24-Y23)</f>
        <v>0.37188807946463709</v>
      </c>
      <c r="W23" s="53">
        <f t="shared" si="1"/>
        <v>0.92972019866159272</v>
      </c>
      <c r="X23" s="53">
        <f t="shared" si="2"/>
        <v>1.0013392988629017</v>
      </c>
      <c r="Y23" s="53">
        <f t="shared" si="3"/>
        <v>-0.46973168033160884</v>
      </c>
      <c r="Z23" s="53">
        <f t="shared" si="4"/>
        <v>1.1044078111238116</v>
      </c>
      <c r="AA23" s="54">
        <v>0.45</v>
      </c>
      <c r="AB23" s="54">
        <f t="shared" si="0"/>
        <v>0.89302855497458755</v>
      </c>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row>
    <row r="24" spans="1:178" x14ac:dyDescent="0.3">
      <c r="B24" s="3"/>
      <c r="C24" s="4"/>
      <c r="D24" s="3"/>
      <c r="E24" s="3"/>
      <c r="F24" s="64"/>
      <c r="G24" s="59"/>
      <c r="H24" s="3"/>
      <c r="I24" s="3"/>
      <c r="V24" s="53">
        <f>Z24/(AD24-Y24)</f>
        <v>0.37465130058739232</v>
      </c>
      <c r="W24" s="53">
        <f t="shared" si="1"/>
        <v>0.93662825146848072</v>
      </c>
      <c r="X24" s="53">
        <f t="shared" si="2"/>
        <v>1.0087794994351977</v>
      </c>
      <c r="Y24" s="53">
        <f t="shared" si="3"/>
        <v>-0.57863900550084257</v>
      </c>
      <c r="Z24" s="53">
        <f t="shared" si="4"/>
        <v>1.1534161074499667</v>
      </c>
      <c r="AA24" s="54">
        <v>0.55000000000000004</v>
      </c>
      <c r="AB24" s="54">
        <f t="shared" si="0"/>
        <v>0.83516465442450327</v>
      </c>
      <c r="AC24" s="65" t="s">
        <v>3</v>
      </c>
      <c r="AD24" s="53">
        <f>AE22/AD22</f>
        <v>2.5</v>
      </c>
      <c r="AE24" s="53"/>
      <c r="AF24" s="53">
        <f>AF17</f>
        <v>0.99964440235148699</v>
      </c>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row>
    <row r="25" spans="1:178" x14ac:dyDescent="0.3">
      <c r="E25" s="61"/>
      <c r="F25" s="64"/>
      <c r="G25" s="59"/>
      <c r="H25" s="3"/>
      <c r="I25" s="3"/>
      <c r="V25" s="53">
        <f>Z25/(AD24-Y25)</f>
        <v>0.38147488204710028</v>
      </c>
      <c r="W25" s="53">
        <f t="shared" si="1"/>
        <v>0.95368720511775062</v>
      </c>
      <c r="X25" s="53">
        <f t="shared" si="2"/>
        <v>1.0271525548029152</v>
      </c>
      <c r="Y25" s="53">
        <f t="shared" si="3"/>
        <v>-0.70329308849006544</v>
      </c>
      <c r="Z25" s="53">
        <f t="shared" si="4"/>
        <v>1.2219758530940392</v>
      </c>
      <c r="AA25" s="54">
        <v>0.6</v>
      </c>
      <c r="AB25" s="54">
        <f t="shared" si="0"/>
        <v>0.8</v>
      </c>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row>
    <row r="26" spans="1:178" ht="15" x14ac:dyDescent="0.35">
      <c r="B26" s="56" t="s">
        <v>67</v>
      </c>
      <c r="C26" s="53" t="str">
        <f>[1]!xln(C27)</f>
        <v>15 / 50</v>
      </c>
      <c r="D26" s="57"/>
      <c r="E26" s="3"/>
      <c r="F26" s="3"/>
      <c r="G26" s="59"/>
      <c r="H26" s="3"/>
      <c r="I26" s="3"/>
      <c r="V26" s="53">
        <f>Z26/(AD24-Y26)</f>
        <v>0.39554568915525989</v>
      </c>
      <c r="W26" s="53">
        <f t="shared" si="1"/>
        <v>0.98886422288814968</v>
      </c>
      <c r="X26" s="53">
        <f t="shared" si="2"/>
        <v>1.0650393624263348</v>
      </c>
      <c r="Y26" s="53">
        <f t="shared" si="3"/>
        <v>-0.92374781489234892</v>
      </c>
      <c r="Z26" s="53">
        <f t="shared" si="4"/>
        <v>1.3542486889354093</v>
      </c>
      <c r="AA26" s="54">
        <v>0.75</v>
      </c>
      <c r="AB26" s="54">
        <f t="shared" si="0"/>
        <v>0.66143782776614768</v>
      </c>
      <c r="AC26" s="53"/>
      <c r="AD26" s="53"/>
      <c r="AE26" s="58" t="s">
        <v>5</v>
      </c>
      <c r="AF26" s="82">
        <v>2</v>
      </c>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row>
    <row r="27" spans="1:178" x14ac:dyDescent="0.3">
      <c r="C27" s="66">
        <f>C18/C22</f>
        <v>0.3</v>
      </c>
      <c r="E27" s="3"/>
      <c r="F27" s="3"/>
      <c r="G27" s="59"/>
      <c r="H27" s="3"/>
      <c r="I27" s="3"/>
      <c r="V27" s="53">
        <f>Z27/(AD24-Y27)</f>
        <v>0.42453971472032898</v>
      </c>
      <c r="W27" s="53">
        <f t="shared" si="1"/>
        <v>1.0613492868008225</v>
      </c>
      <c r="X27" s="53">
        <f t="shared" si="2"/>
        <v>1.143108165471419</v>
      </c>
      <c r="Y27" s="53">
        <f t="shared" si="3"/>
        <v>-1.2287565553229551</v>
      </c>
      <c r="Z27" s="53">
        <f t="shared" si="4"/>
        <v>1.583005244258364</v>
      </c>
      <c r="AA27" s="54">
        <v>0.8</v>
      </c>
      <c r="AB27" s="54">
        <f t="shared" si="0"/>
        <v>0.59999999999999987</v>
      </c>
      <c r="AC27" s="53"/>
      <c r="AD27" s="53"/>
      <c r="AE27" s="58" t="s">
        <v>6</v>
      </c>
      <c r="AF27" s="82">
        <v>2</v>
      </c>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row>
    <row r="28" spans="1:178" ht="15" x14ac:dyDescent="0.35">
      <c r="B28" s="56" t="s">
        <v>81</v>
      </c>
      <c r="C28" s="53" t="str">
        <f>[1]!xln(C29)</f>
        <v>30 / 40</v>
      </c>
      <c r="D28" s="57"/>
      <c r="E28" s="3"/>
      <c r="F28" s="3"/>
      <c r="G28" s="59"/>
      <c r="H28" s="3"/>
      <c r="I28" s="3"/>
      <c r="V28" s="53">
        <f>Z28/(AD24-Y28)</f>
        <v>0.44685223925446993</v>
      </c>
      <c r="W28" s="53">
        <f t="shared" si="1"/>
        <v>1.1171305981361748</v>
      </c>
      <c r="X28" s="53">
        <f t="shared" si="2"/>
        <v>1.2031864764112092</v>
      </c>
      <c r="Y28" s="53">
        <f t="shared" si="3"/>
        <v>-1.4643462471472588</v>
      </c>
      <c r="Z28" s="53">
        <f t="shared" si="4"/>
        <v>1.7714769977178069</v>
      </c>
      <c r="AA28" s="54">
        <v>0.85</v>
      </c>
      <c r="AB28" s="54">
        <f t="shared" si="0"/>
        <v>0.52678268764263703</v>
      </c>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row>
    <row r="29" spans="1:178" x14ac:dyDescent="0.3">
      <c r="C29" s="66">
        <f>C19/C23</f>
        <v>0.75</v>
      </c>
      <c r="E29" s="59"/>
      <c r="F29" s="3"/>
      <c r="G29" s="59"/>
      <c r="H29" s="59"/>
      <c r="I29" s="59"/>
      <c r="V29" s="53">
        <f>Z29/(AD24-Y29)</f>
        <v>0.47985857748824168</v>
      </c>
      <c r="W29" s="53">
        <f t="shared" si="1"/>
        <v>1.1996464437206045</v>
      </c>
      <c r="X29" s="53">
        <f t="shared" si="2"/>
        <v>1.2920587619456525</v>
      </c>
      <c r="Y29" s="53">
        <f t="shared" si="3"/>
        <v>-1.8178558657713935</v>
      </c>
      <c r="Z29" s="53">
        <f t="shared" si="4"/>
        <v>2.0719601735483213</v>
      </c>
      <c r="AA29" s="54">
        <v>0.9</v>
      </c>
      <c r="AB29" s="54">
        <f t="shared" si="0"/>
        <v>0.43588989435406728</v>
      </c>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row>
    <row r="30" spans="1:178" x14ac:dyDescent="0.3">
      <c r="A30" s="59"/>
      <c r="E30" s="59"/>
      <c r="V30" s="53">
        <f>Z30/(AD24-Y30)</f>
        <v>0.53519342296993133</v>
      </c>
      <c r="W30" s="53">
        <f t="shared" si="1"/>
        <v>1.3379835574248287</v>
      </c>
      <c r="X30" s="53">
        <f t="shared" si="2"/>
        <v>1.4410523931937629</v>
      </c>
      <c r="Y30" s="53">
        <f t="shared" si="3"/>
        <v>-2.4727998886829492</v>
      </c>
      <c r="Z30" s="53">
        <f t="shared" si="4"/>
        <v>2.6614097941687214</v>
      </c>
      <c r="AA30" s="54">
        <v>0.95</v>
      </c>
      <c r="AB30" s="54">
        <f t="shared" si="0"/>
        <v>0.31224989991991997</v>
      </c>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row>
    <row r="31" spans="1:178" x14ac:dyDescent="0.3">
      <c r="A31" s="3"/>
      <c r="B31" s="3"/>
      <c r="C31" s="3"/>
      <c r="D31" s="3"/>
      <c r="E31" s="3"/>
      <c r="F31" s="69"/>
      <c r="G31" s="59"/>
      <c r="V31" s="53">
        <f>Z31/(AD24-Y31)</f>
        <v>0.60374117723039411</v>
      </c>
      <c r="W31" s="53">
        <f t="shared" si="1"/>
        <v>1.5093529430759851</v>
      </c>
      <c r="X31" s="53">
        <f t="shared" si="2"/>
        <v>1.6256228701195368</v>
      </c>
      <c r="Y31" s="53">
        <f t="shared" si="3"/>
        <v>-3.4572492148527738</v>
      </c>
      <c r="Z31" s="53">
        <f t="shared" si="4"/>
        <v>3.5966366540300547</v>
      </c>
      <c r="AA31" s="54">
        <v>0.97</v>
      </c>
      <c r="AB31" s="54">
        <f t="shared" si="0"/>
        <v>0.24310491562286443</v>
      </c>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row>
    <row r="32" spans="1:178" x14ac:dyDescent="0.3">
      <c r="A32" s="59"/>
      <c r="B32" s="59"/>
      <c r="C32" s="59"/>
      <c r="D32" s="59"/>
      <c r="E32" s="59"/>
      <c r="F32" s="59"/>
      <c r="G32" s="59"/>
      <c r="H32" s="59"/>
      <c r="I32" s="59"/>
      <c r="V32" s="53">
        <f>Z32/(AD24-Y32)</f>
        <v>0.65427488315525129</v>
      </c>
      <c r="W32" s="53">
        <f t="shared" si="1"/>
        <v>1.6356872078881284</v>
      </c>
      <c r="X32" s="53">
        <f t="shared" si="2"/>
        <v>1.7616890374798495</v>
      </c>
      <c r="Y32" s="53">
        <f t="shared" si="3"/>
        <v>-4.4107428201540193</v>
      </c>
      <c r="Z32" s="53">
        <f t="shared" si="4"/>
        <v>4.5215254511722627</v>
      </c>
      <c r="AA32" s="54">
        <v>0.98</v>
      </c>
      <c r="AB32" s="54">
        <f t="shared" si="0"/>
        <v>0.1989974874213242</v>
      </c>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row>
    <row r="33" spans="1:175" x14ac:dyDescent="0.3">
      <c r="A33" s="59"/>
      <c r="B33" s="59"/>
      <c r="C33" s="70"/>
      <c r="D33" s="70"/>
      <c r="E33" s="69"/>
      <c r="F33" s="69"/>
      <c r="G33" s="59"/>
      <c r="H33" s="59"/>
      <c r="I33" s="59"/>
      <c r="V33" s="53">
        <f>Z33/(AD24-Y33)</f>
        <v>0.708566375447229</v>
      </c>
      <c r="W33" s="53">
        <f t="shared" si="1"/>
        <v>1.7714159386180723</v>
      </c>
      <c r="X33" s="53">
        <f t="shared" si="2"/>
        <v>1.9078733542886357</v>
      </c>
      <c r="Y33" s="53">
        <f t="shared" si="3"/>
        <v>-5.7930127624665211</v>
      </c>
      <c r="Z33" s="53">
        <f t="shared" si="4"/>
        <v>5.8761499946385145</v>
      </c>
      <c r="AA33" s="54">
        <v>0.99</v>
      </c>
      <c r="AB33" s="54">
        <f t="shared" si="0"/>
        <v>0.14106735979665894</v>
      </c>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row>
    <row r="34" spans="1:175" x14ac:dyDescent="0.3">
      <c r="A34" s="59"/>
      <c r="B34" s="59"/>
      <c r="C34" s="70"/>
      <c r="D34" s="59"/>
      <c r="E34" s="69"/>
      <c r="F34" s="53" t="s">
        <v>82</v>
      </c>
      <c r="V34" s="53">
        <f>Z34/(AD24-Y34)</f>
        <v>0.84945867730653846</v>
      </c>
      <c r="W34" s="53">
        <f t="shared" si="1"/>
        <v>2.1236466932663465</v>
      </c>
      <c r="X34" s="53">
        <f t="shared" si="2"/>
        <v>2.2872374870730985</v>
      </c>
      <c r="Y34" s="53">
        <f t="shared" si="3"/>
        <v>-14.106735979665881</v>
      </c>
      <c r="Z34" s="53">
        <f t="shared" si="4"/>
        <v>14.106735979665881</v>
      </c>
      <c r="AA34" s="54">
        <v>1</v>
      </c>
      <c r="AB34" s="54">
        <f t="shared" si="0"/>
        <v>0</v>
      </c>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row>
    <row r="35" spans="1:175" x14ac:dyDescent="0.3">
      <c r="A35" s="59"/>
      <c r="B35" s="59"/>
      <c r="C35" s="59"/>
      <c r="D35" s="59"/>
      <c r="E35" s="59"/>
      <c r="F35" s="59"/>
      <c r="G35" s="59"/>
      <c r="H35" s="59"/>
      <c r="I35" s="59"/>
      <c r="J35" s="67" t="str">
        <f>"MS=  "&amp;[1]!xln(K35)&amp;" ="</f>
        <v>MS=  (0.371² + 0.928²)⁰·⁵ / ((0.3² + 0.75²)⁰·⁵) - 1 =</v>
      </c>
      <c r="K35" s="68">
        <f>(AE19^2+AF19^2)^0.5/((AD22^2+AE22^2)^0.5)-1</f>
        <v>0.23752870234304191</v>
      </c>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row>
    <row r="36" spans="1:175" x14ac:dyDescent="0.3">
      <c r="A36" s="59"/>
      <c r="B36" s="59"/>
      <c r="C36" s="59"/>
      <c r="D36" s="59"/>
      <c r="E36" s="59"/>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row>
    <row r="37" spans="1:175" x14ac:dyDescent="0.3">
      <c r="A37" s="59"/>
      <c r="B37" s="59"/>
      <c r="C37" s="59"/>
      <c r="D37" s="59"/>
      <c r="E37" s="59"/>
      <c r="F37" s="59" t="s">
        <v>83</v>
      </c>
      <c r="G37" s="59"/>
      <c r="H37" s="59"/>
      <c r="I37" s="59"/>
      <c r="J37" s="59"/>
      <c r="K37" s="59"/>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row>
    <row r="38" spans="1:175" x14ac:dyDescent="0.3">
      <c r="A38" s="59"/>
      <c r="B38" s="59"/>
      <c r="C38" s="59"/>
      <c r="D38" s="59"/>
      <c r="E38" s="59"/>
      <c r="F38" s="3"/>
      <c r="G38" s="59"/>
      <c r="H38"/>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row>
    <row r="39" spans="1:175" x14ac:dyDescent="0.3">
      <c r="A39" s="59"/>
      <c r="B39" s="59"/>
      <c r="C39" s="59"/>
      <c r="D39" s="59"/>
      <c r="E39" s="59"/>
      <c r="F39" s="59"/>
      <c r="G39" s="59"/>
      <c r="H39" s="59"/>
      <c r="I39" s="59"/>
      <c r="J39" s="59"/>
      <c r="K39" s="59"/>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row>
    <row r="40" spans="1:175" x14ac:dyDescent="0.3">
      <c r="A40" s="59"/>
      <c r="B40" s="59"/>
      <c r="C40" s="59"/>
      <c r="D40" s="59"/>
      <c r="E40" s="59"/>
      <c r="F40" s="59"/>
      <c r="G40" s="59"/>
      <c r="H40" s="59"/>
      <c r="I40" s="59"/>
      <c r="J40" s="59"/>
      <c r="K40" s="59"/>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row>
    <row r="41" spans="1:175" x14ac:dyDescent="0.3">
      <c r="A41" s="59"/>
      <c r="B41" s="59"/>
      <c r="C41" s="59"/>
      <c r="D41" s="59"/>
      <c r="E41" s="59"/>
      <c r="F41" s="59"/>
      <c r="G41" s="59"/>
      <c r="H41" s="59"/>
      <c r="I41" s="59"/>
      <c r="J41" s="67" t="str">
        <f>"MS=  "&amp;[1]!xln(K41)&amp;" ="</f>
        <v>MS=  1 / (0.3² + 0.75²)⁰·⁵ - 1 =</v>
      </c>
      <c r="K41" s="83">
        <f>1/(C27^2+C29^2)^0.5-1</f>
        <v>0.23796892118034574</v>
      </c>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row>
    <row r="42" spans="1:175" x14ac:dyDescent="0.3">
      <c r="A42" s="59"/>
      <c r="B42" s="59"/>
      <c r="C42" s="59"/>
      <c r="D42" s="59"/>
      <c r="E42" s="59"/>
      <c r="F42" s="59"/>
      <c r="G42" s="59"/>
      <c r="H42" s="59"/>
      <c r="I42" s="59"/>
      <c r="J42" s="59"/>
      <c r="K42" s="59"/>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row>
    <row r="43" spans="1:175" x14ac:dyDescent="0.3">
      <c r="A43" s="59"/>
      <c r="B43" s="59"/>
      <c r="C43" s="59"/>
      <c r="D43" s="59"/>
      <c r="E43" s="59"/>
      <c r="F43" s="59"/>
      <c r="G43" s="59"/>
      <c r="H43" s="59"/>
      <c r="I43" s="59"/>
      <c r="J43" s="59"/>
      <c r="K43" s="59"/>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row>
    <row r="44" spans="1:175" x14ac:dyDescent="0.3">
      <c r="A44" s="59"/>
      <c r="B44" s="59"/>
      <c r="C44" s="59"/>
      <c r="D44" s="59"/>
      <c r="E44" s="59"/>
      <c r="F44" s="59"/>
      <c r="G44" s="59"/>
      <c r="H44" s="59"/>
      <c r="I44" s="59"/>
      <c r="J44" s="59"/>
      <c r="K44" s="59"/>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row>
    <row r="45" spans="1:175" x14ac:dyDescent="0.3">
      <c r="A45" s="59"/>
      <c r="B45" s="59"/>
      <c r="C45" s="59"/>
      <c r="D45" s="59"/>
      <c r="E45" s="59"/>
      <c r="F45" s="59"/>
      <c r="G45" s="59"/>
      <c r="H45" s="59"/>
      <c r="I45" s="59"/>
      <c r="J45" s="59"/>
      <c r="K45" s="59"/>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row>
    <row r="46" spans="1:175" x14ac:dyDescent="0.3">
      <c r="A46" s="59"/>
      <c r="B46" s="59"/>
      <c r="C46" s="59"/>
      <c r="D46" s="59"/>
      <c r="E46" s="59"/>
      <c r="F46" s="59"/>
      <c r="G46" s="59"/>
      <c r="H46" s="59"/>
      <c r="I46" s="59"/>
      <c r="J46" s="59"/>
      <c r="K46" s="59"/>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row>
    <row r="47" spans="1:175" x14ac:dyDescent="0.3">
      <c r="A47" s="59"/>
      <c r="B47" s="59"/>
      <c r="C47" s="59"/>
      <c r="D47" s="59"/>
      <c r="E47" s="59"/>
      <c r="F47" s="59"/>
      <c r="G47" s="59"/>
      <c r="H47" s="59"/>
      <c r="I47" s="59"/>
      <c r="J47" s="59"/>
      <c r="K47" s="59"/>
    </row>
    <row r="48" spans="1:175" x14ac:dyDescent="0.3">
      <c r="A48" s="59"/>
      <c r="B48" s="59"/>
      <c r="C48" s="59"/>
      <c r="D48" s="59"/>
      <c r="E48" s="59"/>
      <c r="F48" s="59"/>
      <c r="G48" s="59"/>
      <c r="H48" s="59"/>
      <c r="I48" s="59"/>
      <c r="J48" s="59"/>
      <c r="K48" s="59"/>
    </row>
    <row r="49" spans="1:11" x14ac:dyDescent="0.3">
      <c r="A49" s="59"/>
      <c r="B49" s="59"/>
      <c r="C49" s="59"/>
      <c r="D49" s="59"/>
      <c r="E49" s="59"/>
      <c r="F49" s="59"/>
      <c r="G49" s="59"/>
      <c r="H49" s="59"/>
      <c r="I49" s="59"/>
      <c r="J49" s="59"/>
      <c r="K49" s="59"/>
    </row>
    <row r="50" spans="1:11" x14ac:dyDescent="0.3">
      <c r="A50" s="59"/>
      <c r="B50" s="59"/>
      <c r="C50" s="59"/>
      <c r="D50" s="59"/>
      <c r="E50" s="59"/>
      <c r="F50" s="59"/>
      <c r="G50" s="59"/>
      <c r="H50" s="59"/>
      <c r="I50" s="59"/>
      <c r="J50" s="59"/>
      <c r="K50" s="59"/>
    </row>
    <row r="51" spans="1:11" x14ac:dyDescent="0.3">
      <c r="A51" s="59"/>
      <c r="B51" s="59"/>
      <c r="C51" s="59"/>
      <c r="D51" s="59"/>
      <c r="E51" s="59"/>
      <c r="F51" s="59"/>
      <c r="G51" s="59"/>
      <c r="H51" s="59"/>
      <c r="I51" s="59"/>
      <c r="J51" s="59"/>
      <c r="K51" s="59"/>
    </row>
    <row r="52" spans="1:11" x14ac:dyDescent="0.3">
      <c r="A52" s="59"/>
      <c r="B52" s="59"/>
      <c r="C52" s="59"/>
      <c r="D52" s="59"/>
      <c r="E52" s="59"/>
      <c r="F52" s="59"/>
      <c r="G52" s="59"/>
      <c r="H52" s="59"/>
      <c r="I52" s="59"/>
      <c r="J52" s="59"/>
      <c r="K52" s="59"/>
    </row>
    <row r="53" spans="1:11" x14ac:dyDescent="0.3">
      <c r="A53" s="59"/>
      <c r="B53" s="59"/>
      <c r="C53" s="59"/>
      <c r="D53" s="59"/>
      <c r="E53" s="59"/>
      <c r="F53" s="59"/>
      <c r="G53" s="59"/>
      <c r="H53" s="59"/>
      <c r="I53" s="59"/>
      <c r="J53" s="59"/>
      <c r="K53" s="59"/>
    </row>
    <row r="54" spans="1:11" x14ac:dyDescent="0.3">
      <c r="A54" s="59"/>
      <c r="B54" s="59"/>
      <c r="C54" s="59"/>
      <c r="D54" s="59"/>
      <c r="E54" s="59"/>
      <c r="F54" s="59"/>
      <c r="G54" s="59"/>
      <c r="H54" s="59"/>
      <c r="I54" s="59"/>
      <c r="J54" s="59"/>
      <c r="K54" s="59"/>
    </row>
    <row r="55" spans="1:11" x14ac:dyDescent="0.3">
      <c r="A55" s="59"/>
      <c r="B55" s="59"/>
      <c r="C55" s="59"/>
      <c r="D55" s="59"/>
      <c r="E55" s="59"/>
      <c r="F55" s="59"/>
      <c r="G55" s="59"/>
      <c r="H55" s="59"/>
      <c r="I55" s="59"/>
      <c r="J55" s="59"/>
      <c r="K55" s="59"/>
    </row>
    <row r="56" spans="1:11" x14ac:dyDescent="0.3">
      <c r="A56" s="59"/>
      <c r="B56" s="59"/>
      <c r="C56" s="59"/>
      <c r="D56" s="59"/>
      <c r="E56" s="59"/>
      <c r="F56" s="59"/>
      <c r="G56" s="59"/>
      <c r="H56" s="59"/>
      <c r="I56" s="59"/>
      <c r="J56" s="59"/>
      <c r="K56" s="59"/>
    </row>
    <row r="57" spans="1:11" x14ac:dyDescent="0.3">
      <c r="A57" s="59"/>
      <c r="B57" s="59"/>
      <c r="C57" s="59"/>
      <c r="D57" s="59"/>
      <c r="E57" s="59"/>
      <c r="F57" s="59"/>
      <c r="G57" s="59"/>
      <c r="H57" s="59"/>
      <c r="I57" s="59"/>
      <c r="J57" s="59"/>
      <c r="K57" s="59"/>
    </row>
    <row r="58" spans="1:11" x14ac:dyDescent="0.3">
      <c r="A58" s="59"/>
      <c r="B58" s="59"/>
      <c r="C58" s="59"/>
      <c r="D58" s="59"/>
      <c r="E58" s="59"/>
      <c r="F58" s="59"/>
      <c r="G58" s="59"/>
      <c r="H58" s="59"/>
      <c r="I58" s="59"/>
      <c r="J58" s="59"/>
      <c r="K58" s="59"/>
    </row>
    <row r="59" spans="1:11" x14ac:dyDescent="0.3">
      <c r="A59" s="33"/>
      <c r="B59" s="36"/>
      <c r="C59" s="37"/>
      <c r="D59" s="33"/>
      <c r="E59" s="33"/>
      <c r="F59" s="33"/>
      <c r="G59" s="37"/>
      <c r="H59" s="33"/>
      <c r="I59" s="33"/>
      <c r="J59" s="33"/>
      <c r="K59" s="33"/>
    </row>
    <row r="60" spans="1:11" x14ac:dyDescent="0.3">
      <c r="A60" s="33"/>
      <c r="B60" s="38"/>
      <c r="C60" s="37"/>
      <c r="D60" s="39"/>
      <c r="E60" s="39"/>
      <c r="F60" s="40" t="s">
        <v>37</v>
      </c>
      <c r="G60" s="37"/>
      <c r="H60" s="39"/>
      <c r="I60" s="39"/>
      <c r="J60" s="39"/>
      <c r="K60" s="33"/>
    </row>
    <row r="61" spans="1:11" x14ac:dyDescent="0.3">
      <c r="A61" s="33"/>
      <c r="B61" s="39"/>
      <c r="C61" s="39"/>
      <c r="D61" s="39"/>
      <c r="E61" s="39"/>
      <c r="F61" s="74" t="s">
        <v>50</v>
      </c>
      <c r="G61" s="39"/>
      <c r="H61" s="39"/>
      <c r="I61" s="39"/>
      <c r="J61" s="39"/>
      <c r="K61" s="33"/>
    </row>
  </sheetData>
  <mergeCells count="2">
    <mergeCell ref="B14:C14"/>
    <mergeCell ref="B13:K13"/>
  </mergeCells>
  <hyperlinks>
    <hyperlink ref="F61" r:id="rId1"/>
    <hyperlink ref="B14" r:id="rId2" display=" (NASA CR-1457, 1969)"/>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~#temp</vt:lpstr>
      <vt:lpstr>READ ME</vt:lpstr>
      <vt:lpstr>BIAXIAL COMPRESSION</vt:lpstr>
      <vt:lpstr>BENDING &amp; COMPRESSION</vt:lpstr>
      <vt:lpstr>COMPRESSION &amp; SHEAR</vt:lpstr>
      <vt:lpstr>BENDING &amp; SHEAR</vt:lpstr>
      <vt:lpstr>'BENDING &amp; COMPRESSION'!Print_Area</vt:lpstr>
      <vt:lpstr>'BENDING &amp; SHEAR'!Print_Area</vt:lpstr>
      <vt:lpstr>'BIAXIAL COMPRESSION'!Print_Area</vt:lpstr>
      <vt:lpstr>'COMPRESSION &amp; SHEAR'!Print_Area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2016-08-31T12:44:43Z</dcterms:modified>
  <cp:category>Engineering Spreadsheets;Analysis;AA-SM</cp:category>
</cp:coreProperties>
</file>