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8916" yWindow="12" windowWidth="13812" windowHeight="7596" tabRatio="871" activeTab="1"/>
  </bookViews>
  <sheets>
    <sheet name="READ ME" sheetId="40" r:id="rId1"/>
    <sheet name="TWO BELLCRANK" sheetId="36" r:id="rId2"/>
    <sheet name="ONE BELLCRANK" sheetId="38" r:id="rId3"/>
  </sheets>
  <definedNames>
    <definedName name="_xlnm.Print_Area" localSheetId="2">'ONE BELLCRANK'!$A$8:$K$163</definedName>
    <definedName name="_xlnm.Print_Area" localSheetId="0">'READ ME'!$A$8:$K$62</definedName>
    <definedName name="_xlnm.Print_Area" localSheetId="1">'TWO BELLCRANK'!$A$8:$K$216</definedName>
    <definedName name="_xlnm.Print_Area">#REF!</definedName>
    <definedName name="sencount" hidden="1">1</definedName>
  </definedNames>
  <calcPr calcId="171027"/>
</workbook>
</file>

<file path=xl/calcChain.xml><?xml version="1.0" encoding="utf-8"?>
<calcChain xmlns="http://schemas.openxmlformats.org/spreadsheetml/2006/main">
  <c r="C12" i="40" l="1"/>
  <c r="Y120" i="38" l="1"/>
  <c r="X120" i="38"/>
  <c r="B118" i="38"/>
  <c r="AK110" i="38"/>
  <c r="AH110" i="38"/>
  <c r="W110" i="38"/>
  <c r="X110" i="38" s="1"/>
  <c r="AF110" i="38" s="1"/>
  <c r="AK109" i="38"/>
  <c r="AH109" i="38"/>
  <c r="AK108" i="38"/>
  <c r="AH108" i="38"/>
  <c r="AK107" i="38"/>
  <c r="AH107" i="38"/>
  <c r="AK106" i="38"/>
  <c r="AH106" i="38"/>
  <c r="AK105" i="38"/>
  <c r="AH105" i="38"/>
  <c r="AK104" i="38"/>
  <c r="AH104" i="38"/>
  <c r="AK103" i="38"/>
  <c r="AH103" i="38"/>
  <c r="AK102" i="38"/>
  <c r="AH102" i="38"/>
  <c r="AK101" i="38"/>
  <c r="AH101" i="38"/>
  <c r="AK100" i="38"/>
  <c r="AH100" i="38"/>
  <c r="AK99" i="38"/>
  <c r="AH99" i="38"/>
  <c r="AK98" i="38"/>
  <c r="AH98" i="38"/>
  <c r="AK97" i="38"/>
  <c r="AH97" i="38"/>
  <c r="AK96" i="38"/>
  <c r="AH96" i="38"/>
  <c r="AK95" i="38"/>
  <c r="AH95" i="38"/>
  <c r="AK94" i="38"/>
  <c r="AH94" i="38"/>
  <c r="AK93" i="38"/>
  <c r="AH93" i="38"/>
  <c r="AK92" i="38"/>
  <c r="AH92" i="38"/>
  <c r="AK91" i="38"/>
  <c r="AH91" i="38"/>
  <c r="AK90" i="38"/>
  <c r="AH90" i="38"/>
  <c r="AK89" i="38"/>
  <c r="AH89" i="38"/>
  <c r="AK88" i="38"/>
  <c r="AH88" i="38"/>
  <c r="AK87" i="38"/>
  <c r="AH87" i="38"/>
  <c r="AK86" i="38"/>
  <c r="AH86" i="38"/>
  <c r="AK85" i="38"/>
  <c r="AH85" i="38"/>
  <c r="AK84" i="38"/>
  <c r="AH84" i="38"/>
  <c r="AK83" i="38"/>
  <c r="AH83" i="38"/>
  <c r="AK82" i="38"/>
  <c r="AH82" i="38"/>
  <c r="AK81" i="38"/>
  <c r="AH81" i="38"/>
  <c r="AK80" i="38"/>
  <c r="AH80" i="38"/>
  <c r="AK79" i="38"/>
  <c r="AH79" i="38"/>
  <c r="AK78" i="38"/>
  <c r="AH78" i="38"/>
  <c r="AK77" i="38"/>
  <c r="AH77" i="38"/>
  <c r="AK76" i="38"/>
  <c r="AH76" i="38"/>
  <c r="AK75" i="38"/>
  <c r="AH75" i="38"/>
  <c r="AK74" i="38"/>
  <c r="AH74" i="38"/>
  <c r="AK73" i="38"/>
  <c r="AH73" i="38"/>
  <c r="W73" i="38"/>
  <c r="W121" i="38" s="1"/>
  <c r="W67" i="38"/>
  <c r="AH19" i="38" s="1"/>
  <c r="B65" i="38"/>
  <c r="AL46" i="38"/>
  <c r="AL37" i="38"/>
  <c r="AJ107" i="38" s="1"/>
  <c r="AK37" i="38"/>
  <c r="AI94" i="38" s="1"/>
  <c r="AL31" i="38"/>
  <c r="AK31" i="38"/>
  <c r="AT19" i="38"/>
  <c r="AQ19" i="38"/>
  <c r="B12" i="38"/>
  <c r="F11" i="38"/>
  <c r="J61" i="38"/>
  <c r="F9" i="38"/>
  <c r="F114" i="38"/>
  <c r="F8" i="38" l="1"/>
  <c r="J8" i="38"/>
  <c r="W74" i="38"/>
  <c r="X74" i="38" s="1"/>
  <c r="AF74" i="38" s="1"/>
  <c r="Y73" i="38"/>
  <c r="AG73" i="38" s="1"/>
  <c r="X73" i="38"/>
  <c r="AF73" i="38" s="1"/>
  <c r="AR19" i="38"/>
  <c r="AI80" i="38"/>
  <c r="AS19" i="38"/>
  <c r="AJ86" i="38"/>
  <c r="AI99" i="38"/>
  <c r="AJ101" i="38"/>
  <c r="AI78" i="38"/>
  <c r="AJ99" i="38"/>
  <c r="AJ108" i="38"/>
  <c r="AJ73" i="38"/>
  <c r="AJ78" i="38"/>
  <c r="AI84" i="38"/>
  <c r="AJ76" i="38"/>
  <c r="AJ87" i="38"/>
  <c r="AJ90" i="38"/>
  <c r="AJ94" i="38"/>
  <c r="AI100" i="38"/>
  <c r="AJ79" i="38"/>
  <c r="AJ82" i="38"/>
  <c r="AJ85" i="38"/>
  <c r="AI98" i="38"/>
  <c r="AJ100" i="38"/>
  <c r="AI103" i="38"/>
  <c r="AG19" i="38"/>
  <c r="AK33" i="38" s="1"/>
  <c r="AK32" i="38" s="1"/>
  <c r="AJ74" i="38"/>
  <c r="AJ77" i="38"/>
  <c r="AI88" i="38"/>
  <c r="F116" i="38"/>
  <c r="F63" i="38"/>
  <c r="F10" i="38"/>
  <c r="J115" i="38"/>
  <c r="J62" i="38"/>
  <c r="J9" i="38"/>
  <c r="AP19" i="38"/>
  <c r="AL33" i="38"/>
  <c r="W122" i="38"/>
  <c r="Y74" i="38"/>
  <c r="AG74" i="38" s="1"/>
  <c r="W75" i="38"/>
  <c r="F117" i="38"/>
  <c r="F64" i="38"/>
  <c r="F61" i="38"/>
  <c r="AI76" i="38"/>
  <c r="J114" i="38"/>
  <c r="F115" i="38"/>
  <c r="F62" i="38"/>
  <c r="AI109" i="38"/>
  <c r="AI105" i="38"/>
  <c r="AI101" i="38"/>
  <c r="AI97" i="38"/>
  <c r="AI93" i="38"/>
  <c r="AI89" i="38"/>
  <c r="AI85" i="38"/>
  <c r="AI108" i="38"/>
  <c r="AI102" i="38"/>
  <c r="AI95" i="38"/>
  <c r="AI96" i="38"/>
  <c r="AI87" i="38"/>
  <c r="AI83" i="38"/>
  <c r="AI107" i="38"/>
  <c r="AI91" i="38"/>
  <c r="AI86" i="38"/>
  <c r="AI81" i="38"/>
  <c r="AI90" i="38"/>
  <c r="AI77" i="38"/>
  <c r="AI73" i="38"/>
  <c r="AM73" i="38" s="1"/>
  <c r="AI106" i="38"/>
  <c r="AI82" i="38"/>
  <c r="AI110" i="38"/>
  <c r="AI75" i="38"/>
  <c r="AI74" i="38"/>
  <c r="AI79" i="38"/>
  <c r="AI92" i="38"/>
  <c r="AI104" i="38"/>
  <c r="AJ110" i="38"/>
  <c r="AJ109" i="38"/>
  <c r="AJ104" i="38"/>
  <c r="AJ105" i="38"/>
  <c r="AJ98" i="38"/>
  <c r="AJ91" i="38"/>
  <c r="AJ96" i="38"/>
  <c r="AJ106" i="38"/>
  <c r="AJ97" i="38"/>
  <c r="AJ89" i="38"/>
  <c r="AJ80" i="38"/>
  <c r="AJ103" i="38"/>
  <c r="AJ102" i="38"/>
  <c r="AJ92" i="38"/>
  <c r="AJ88" i="38"/>
  <c r="AJ84" i="38"/>
  <c r="AJ75" i="38"/>
  <c r="AJ83" i="38"/>
  <c r="AJ95" i="38"/>
  <c r="AJ81" i="38"/>
  <c r="AJ93" i="38"/>
  <c r="Y110" i="38"/>
  <c r="AG110" i="38" s="1"/>
  <c r="AN110" i="38" s="1"/>
  <c r="W158" i="38"/>
  <c r="AL46" i="36"/>
  <c r="AA173" i="36"/>
  <c r="Z173" i="36"/>
  <c r="Y173" i="36"/>
  <c r="X173" i="36"/>
  <c r="B171" i="36"/>
  <c r="AO19" i="38" l="1"/>
  <c r="AW19" i="38"/>
  <c r="AN73" i="38"/>
  <c r="AP73" i="38" s="1"/>
  <c r="AV19" i="38"/>
  <c r="BA19" i="38" s="1"/>
  <c r="AR73" i="38"/>
  <c r="AM110" i="38"/>
  <c r="AM74" i="38"/>
  <c r="AP110" i="38"/>
  <c r="W123" i="38"/>
  <c r="X75" i="38"/>
  <c r="AF75" i="38" s="1"/>
  <c r="W76" i="38"/>
  <c r="Y75" i="38"/>
  <c r="AG75" i="38" s="1"/>
  <c r="AY19" i="38"/>
  <c r="AN74" i="38"/>
  <c r="AL32" i="38"/>
  <c r="W67" i="36"/>
  <c r="AG19" i="36" s="1"/>
  <c r="AO19" i="36" s="1"/>
  <c r="AH143" i="36"/>
  <c r="AK143" i="36"/>
  <c r="AH144" i="36"/>
  <c r="AK144" i="36"/>
  <c r="AH145" i="36"/>
  <c r="AK145" i="36"/>
  <c r="AH146" i="36"/>
  <c r="AK146" i="36"/>
  <c r="AH147" i="36"/>
  <c r="AK147" i="36"/>
  <c r="AH148" i="36"/>
  <c r="AK148" i="36"/>
  <c r="AH149" i="36"/>
  <c r="AK149" i="36"/>
  <c r="AH150" i="36"/>
  <c r="AK150" i="36"/>
  <c r="AH151" i="36"/>
  <c r="AK151" i="36"/>
  <c r="AH152" i="36"/>
  <c r="AK152" i="36"/>
  <c r="AH153" i="36"/>
  <c r="AK153" i="36"/>
  <c r="AH154" i="36"/>
  <c r="AK154" i="36"/>
  <c r="AH155" i="36"/>
  <c r="AK155" i="36"/>
  <c r="AH156" i="36"/>
  <c r="AK156" i="36"/>
  <c r="AH157" i="36"/>
  <c r="AK157" i="36"/>
  <c r="AH158" i="36"/>
  <c r="AK158" i="36"/>
  <c r="AH159" i="36"/>
  <c r="AK159" i="36"/>
  <c r="AH160" i="36"/>
  <c r="AK160" i="36"/>
  <c r="W110" i="36"/>
  <c r="W211" i="36" s="1"/>
  <c r="AH93" i="36"/>
  <c r="AK93" i="36"/>
  <c r="AH94" i="36"/>
  <c r="AK94" i="36"/>
  <c r="AH95" i="36"/>
  <c r="AK95" i="36"/>
  <c r="AH96" i="36"/>
  <c r="AK96" i="36"/>
  <c r="AH97" i="36"/>
  <c r="AK97" i="36"/>
  <c r="AH98" i="36"/>
  <c r="AK98" i="36"/>
  <c r="AH99" i="36"/>
  <c r="AK99" i="36"/>
  <c r="AH100" i="36"/>
  <c r="AK100" i="36"/>
  <c r="AH101" i="36"/>
  <c r="AK101" i="36"/>
  <c r="AH102" i="36"/>
  <c r="AK102" i="36"/>
  <c r="AH103" i="36"/>
  <c r="AK103" i="36"/>
  <c r="AH104" i="36"/>
  <c r="AK104" i="36"/>
  <c r="AH105" i="36"/>
  <c r="AK105" i="36"/>
  <c r="AH106" i="36"/>
  <c r="AK106" i="36"/>
  <c r="AH107" i="36"/>
  <c r="AK107" i="36"/>
  <c r="AH108" i="36"/>
  <c r="AK108" i="36"/>
  <c r="AH109" i="36"/>
  <c r="AK109" i="36"/>
  <c r="AH110" i="36"/>
  <c r="AK110" i="36"/>
  <c r="B118" i="36"/>
  <c r="AH123" i="36"/>
  <c r="AK123" i="36"/>
  <c r="AH124" i="36"/>
  <c r="AK124" i="36"/>
  <c r="AH125" i="36"/>
  <c r="AK125" i="36"/>
  <c r="AH126" i="36"/>
  <c r="AK126" i="36"/>
  <c r="AH127" i="36"/>
  <c r="AK127" i="36"/>
  <c r="AH128" i="36"/>
  <c r="AK128" i="36"/>
  <c r="AH129" i="36"/>
  <c r="AK129" i="36"/>
  <c r="AH130" i="36"/>
  <c r="AK130" i="36"/>
  <c r="AH131" i="36"/>
  <c r="AK131" i="36"/>
  <c r="AH132" i="36"/>
  <c r="AK132" i="36"/>
  <c r="AH133" i="36"/>
  <c r="AK133" i="36"/>
  <c r="AH134" i="36"/>
  <c r="AK134" i="36"/>
  <c r="AH135" i="36"/>
  <c r="AK135" i="36"/>
  <c r="AH136" i="36"/>
  <c r="AK136" i="36"/>
  <c r="AH137" i="36"/>
  <c r="AK137" i="36"/>
  <c r="AH138" i="36"/>
  <c r="AK138" i="36"/>
  <c r="AH139" i="36"/>
  <c r="AK139" i="36"/>
  <c r="AH140" i="36"/>
  <c r="AK140" i="36"/>
  <c r="AH141" i="36"/>
  <c r="AK141" i="36"/>
  <c r="AH142" i="36"/>
  <c r="AK142" i="36"/>
  <c r="W73" i="36"/>
  <c r="W174" i="36" s="1"/>
  <c r="AH73" i="36"/>
  <c r="AK73" i="36"/>
  <c r="AH74" i="36"/>
  <c r="AK74" i="36"/>
  <c r="AH75" i="36"/>
  <c r="AK75" i="36"/>
  <c r="AH76" i="36"/>
  <c r="AK76" i="36"/>
  <c r="AH77" i="36"/>
  <c r="AK77" i="36"/>
  <c r="AH78" i="36"/>
  <c r="AK78" i="36"/>
  <c r="AH79" i="36"/>
  <c r="AK79" i="36"/>
  <c r="AH80" i="36"/>
  <c r="AK80" i="36"/>
  <c r="AH81" i="36"/>
  <c r="AK81" i="36"/>
  <c r="AH82" i="36"/>
  <c r="AK82" i="36"/>
  <c r="AH83" i="36"/>
  <c r="AK83" i="36"/>
  <c r="AH84" i="36"/>
  <c r="AK84" i="36"/>
  <c r="AH85" i="36"/>
  <c r="AK85" i="36"/>
  <c r="AH86" i="36"/>
  <c r="AK86" i="36"/>
  <c r="AH87" i="36"/>
  <c r="AK87" i="36"/>
  <c r="AH88" i="36"/>
  <c r="AK88" i="36"/>
  <c r="AH89" i="36"/>
  <c r="AK89" i="36"/>
  <c r="AH90" i="36"/>
  <c r="AK90" i="36"/>
  <c r="AH91" i="36"/>
  <c r="AK91" i="36"/>
  <c r="AH92" i="36"/>
  <c r="AK92" i="36"/>
  <c r="AT21" i="36"/>
  <c r="AQ21" i="36"/>
  <c r="AT19" i="36"/>
  <c r="AQ19" i="36"/>
  <c r="AK31" i="36"/>
  <c r="AL31" i="36"/>
  <c r="AK37" i="36"/>
  <c r="AI74" i="36" s="1"/>
  <c r="AL37" i="36"/>
  <c r="AJ74" i="36" s="1"/>
  <c r="AK43" i="36"/>
  <c r="AI125" i="36" s="1"/>
  <c r="AL43" i="36"/>
  <c r="AS21" i="36" s="1"/>
  <c r="AQ73" i="38" l="1"/>
  <c r="AJ152" i="36"/>
  <c r="AI106" i="36"/>
  <c r="AI102" i="36"/>
  <c r="AI81" i="36"/>
  <c r="AI96" i="36"/>
  <c r="AJ158" i="36"/>
  <c r="AJ148" i="36"/>
  <c r="AI108" i="36"/>
  <c r="AJ154" i="36"/>
  <c r="AI98" i="36"/>
  <c r="AJ160" i="36"/>
  <c r="AJ144" i="36"/>
  <c r="AI104" i="36"/>
  <c r="AJ150" i="36"/>
  <c r="AI110" i="36"/>
  <c r="AI94" i="36"/>
  <c r="AJ156" i="36"/>
  <c r="AI89" i="36"/>
  <c r="AI100" i="36"/>
  <c r="AJ146" i="36"/>
  <c r="AZ19" i="38"/>
  <c r="BD19" i="38" s="1"/>
  <c r="BC19" i="38" s="1"/>
  <c r="AN75" i="38"/>
  <c r="AP75" i="38" s="1"/>
  <c r="AM75" i="38"/>
  <c r="AR75" i="38" s="1"/>
  <c r="AR74" i="38"/>
  <c r="AR110" i="38"/>
  <c r="AU73" i="38"/>
  <c r="AT73" i="38" s="1"/>
  <c r="AW73" i="38"/>
  <c r="W124" i="38"/>
  <c r="W77" i="38"/>
  <c r="Y76" i="38"/>
  <c r="AG76" i="38" s="1"/>
  <c r="X76" i="38"/>
  <c r="AF76" i="38" s="1"/>
  <c r="AQ74" i="38"/>
  <c r="AP74" i="38"/>
  <c r="AQ110" i="38"/>
  <c r="AI148" i="36"/>
  <c r="AI146" i="36"/>
  <c r="AJ109" i="36"/>
  <c r="AJ107" i="36"/>
  <c r="AJ105" i="36"/>
  <c r="AJ103" i="36"/>
  <c r="AJ101" i="36"/>
  <c r="AJ99" i="36"/>
  <c r="AJ97" i="36"/>
  <c r="AJ95" i="36"/>
  <c r="AJ93" i="36"/>
  <c r="AI156" i="36"/>
  <c r="AI152" i="36"/>
  <c r="AI144" i="36"/>
  <c r="AI109" i="36"/>
  <c r="AI107" i="36"/>
  <c r="AI105" i="36"/>
  <c r="AI103" i="36"/>
  <c r="AI101" i="36"/>
  <c r="AI99" i="36"/>
  <c r="AI97" i="36"/>
  <c r="AI95" i="36"/>
  <c r="AI93" i="36"/>
  <c r="AJ159" i="36"/>
  <c r="AJ157" i="36"/>
  <c r="AJ155" i="36"/>
  <c r="AJ153" i="36"/>
  <c r="AJ151" i="36"/>
  <c r="AJ149" i="36"/>
  <c r="AJ147" i="36"/>
  <c r="AJ145" i="36"/>
  <c r="AJ143" i="36"/>
  <c r="AI158" i="36"/>
  <c r="L116" i="36"/>
  <c r="L169" i="36"/>
  <c r="AI159" i="36"/>
  <c r="AI157" i="36"/>
  <c r="AI155" i="36"/>
  <c r="AI153" i="36"/>
  <c r="AI151" i="36"/>
  <c r="AI149" i="36"/>
  <c r="AI147" i="36"/>
  <c r="AI145" i="36"/>
  <c r="AI143" i="36"/>
  <c r="AI154" i="36"/>
  <c r="AI160" i="36"/>
  <c r="AI150" i="36"/>
  <c r="AJ110" i="36"/>
  <c r="AJ108" i="36"/>
  <c r="AJ106" i="36"/>
  <c r="AJ104" i="36"/>
  <c r="AJ102" i="36"/>
  <c r="AJ100" i="36"/>
  <c r="AJ98" i="36"/>
  <c r="AJ96" i="36"/>
  <c r="AJ94" i="36"/>
  <c r="W74" i="36"/>
  <c r="AH19" i="36"/>
  <c r="AP19" i="36" s="1"/>
  <c r="AI75" i="36"/>
  <c r="AI83" i="36"/>
  <c r="AJ84" i="36"/>
  <c r="AJ82" i="36"/>
  <c r="AJ79" i="36"/>
  <c r="AJ76" i="36"/>
  <c r="AJ77" i="36"/>
  <c r="AJ92" i="36"/>
  <c r="AJ86" i="36"/>
  <c r="AJ83" i="36"/>
  <c r="AJ75" i="36"/>
  <c r="AI90" i="36"/>
  <c r="AJ125" i="36"/>
  <c r="AJ133" i="36"/>
  <c r="AJ130" i="36"/>
  <c r="AJ141" i="36"/>
  <c r="AI91" i="36"/>
  <c r="AJ85" i="36"/>
  <c r="AI77" i="36"/>
  <c r="AJ138" i="36"/>
  <c r="AI140" i="36"/>
  <c r="AI132" i="36"/>
  <c r="AI124" i="36"/>
  <c r="AJ140" i="36"/>
  <c r="AI139" i="36"/>
  <c r="AJ132" i="36"/>
  <c r="AI131" i="36"/>
  <c r="AJ124" i="36"/>
  <c r="AI123" i="36"/>
  <c r="AJ90" i="36"/>
  <c r="AJ88" i="36"/>
  <c r="AJ81" i="36"/>
  <c r="AI79" i="36"/>
  <c r="AJ139" i="36"/>
  <c r="AI138" i="36"/>
  <c r="AJ131" i="36"/>
  <c r="AI130" i="36"/>
  <c r="AJ123" i="36"/>
  <c r="AI137" i="36"/>
  <c r="AI129" i="36"/>
  <c r="AI136" i="36"/>
  <c r="AI128" i="36"/>
  <c r="AI135" i="36"/>
  <c r="AI127" i="36"/>
  <c r="AJ91" i="36"/>
  <c r="AJ89" i="36"/>
  <c r="AI87" i="36"/>
  <c r="AJ80" i="36"/>
  <c r="AI73" i="36"/>
  <c r="AI142" i="36"/>
  <c r="AJ135" i="36"/>
  <c r="AI134" i="36"/>
  <c r="AJ127" i="36"/>
  <c r="AI126" i="36"/>
  <c r="AJ137" i="36"/>
  <c r="AJ129" i="36"/>
  <c r="AJ136" i="36"/>
  <c r="AJ128" i="36"/>
  <c r="AJ87" i="36"/>
  <c r="AI85" i="36"/>
  <c r="AJ78" i="36"/>
  <c r="AJ73" i="36"/>
  <c r="AJ142" i="36"/>
  <c r="AI141" i="36"/>
  <c r="AJ134" i="36"/>
  <c r="AI133" i="36"/>
  <c r="AJ126" i="36"/>
  <c r="AR21" i="36"/>
  <c r="X73" i="36"/>
  <c r="AF73" i="36" s="1"/>
  <c r="AI92" i="36"/>
  <c r="AI88" i="36"/>
  <c r="AI84" i="36"/>
  <c r="AI80" i="36"/>
  <c r="AI76" i="36"/>
  <c r="Y73" i="36"/>
  <c r="AG73" i="36" s="1"/>
  <c r="AI86" i="36"/>
  <c r="AI82" i="36"/>
  <c r="AI78" i="36"/>
  <c r="AK33" i="36"/>
  <c r="AK32" i="36" s="1"/>
  <c r="AS19" i="36"/>
  <c r="AR19" i="36"/>
  <c r="BF19" i="38" l="1"/>
  <c r="AQ75" i="38"/>
  <c r="AU75" i="38" s="1"/>
  <c r="AT75" i="38" s="1"/>
  <c r="AN76" i="38"/>
  <c r="AP76" i="38" s="1"/>
  <c r="W125" i="38"/>
  <c r="Y77" i="38"/>
  <c r="AG77" i="38" s="1"/>
  <c r="X77" i="38"/>
  <c r="AF77" i="38" s="1"/>
  <c r="W78" i="38"/>
  <c r="AU110" i="38"/>
  <c r="AT110" i="38" s="1"/>
  <c r="AW110" i="38"/>
  <c r="AW74" i="38"/>
  <c r="AU74" i="38"/>
  <c r="AT74" i="38" s="1"/>
  <c r="AW75" i="38"/>
  <c r="X14" i="38"/>
  <c r="AL35" i="38" s="1"/>
  <c r="BE19" i="38"/>
  <c r="X19" i="38"/>
  <c r="AV73" i="38"/>
  <c r="AM76" i="38"/>
  <c r="W75" i="36"/>
  <c r="W175" i="36"/>
  <c r="AL33" i="36"/>
  <c r="AL32" i="36" s="1"/>
  <c r="AM73" i="36"/>
  <c r="AR73" i="36" s="1"/>
  <c r="AV19" i="36"/>
  <c r="BA19" i="36" s="1"/>
  <c r="AN73" i="36"/>
  <c r="AW19" i="36"/>
  <c r="AM77" i="38" l="1"/>
  <c r="AR77" i="38" s="1"/>
  <c r="W19" i="38"/>
  <c r="W14" i="38"/>
  <c r="AN77" i="38"/>
  <c r="X56" i="38"/>
  <c r="AV110" i="38"/>
  <c r="W126" i="38"/>
  <c r="Y78" i="38"/>
  <c r="AG78" i="38" s="1"/>
  <c r="X78" i="38"/>
  <c r="AF78" i="38" s="1"/>
  <c r="W79" i="38"/>
  <c r="AL36" i="38"/>
  <c r="AL34" i="38"/>
  <c r="X21" i="38"/>
  <c r="AV75" i="38"/>
  <c r="AR76" i="38"/>
  <c r="X20" i="38"/>
  <c r="AV74" i="38"/>
  <c r="AQ76" i="38"/>
  <c r="W76" i="36"/>
  <c r="W176" i="36"/>
  <c r="AQ73" i="36"/>
  <c r="AP73" i="36"/>
  <c r="AY19" i="36"/>
  <c r="AZ19" i="36"/>
  <c r="AM78" i="38" l="1"/>
  <c r="AR78" i="38" s="1"/>
  <c r="AW76" i="38"/>
  <c r="AU76" i="38"/>
  <c r="AT76" i="38" s="1"/>
  <c r="AP77" i="38"/>
  <c r="AQ77" i="38"/>
  <c r="W20" i="38"/>
  <c r="W127" i="38"/>
  <c r="Y79" i="38"/>
  <c r="AG79" i="38" s="1"/>
  <c r="W80" i="38"/>
  <c r="X79" i="38"/>
  <c r="AF79" i="38" s="1"/>
  <c r="AN78" i="38"/>
  <c r="AK35" i="38"/>
  <c r="AM19" i="38"/>
  <c r="AK19" i="38"/>
  <c r="BH19" i="38" s="1"/>
  <c r="BJ19" i="38" s="1"/>
  <c r="W21" i="38"/>
  <c r="W56" i="38"/>
  <c r="AD73" i="38"/>
  <c r="AB73" i="38"/>
  <c r="AY73" i="38" s="1"/>
  <c r="W77" i="36"/>
  <c r="W177" i="36"/>
  <c r="AW73" i="36"/>
  <c r="AV73" i="36" s="1"/>
  <c r="AU73" i="36"/>
  <c r="AT73" i="36" s="1"/>
  <c r="BD19" i="36"/>
  <c r="BC19" i="36" s="1"/>
  <c r="BF19" i="36"/>
  <c r="BE19" i="36" s="1"/>
  <c r="AE21" i="36" s="1"/>
  <c r="AF21" i="36" s="1"/>
  <c r="AN79" i="38" l="1"/>
  <c r="AP79" i="38" s="1"/>
  <c r="AQ78" i="38"/>
  <c r="AP78" i="38"/>
  <c r="AD75" i="38"/>
  <c r="AB75" i="38"/>
  <c r="AY75" i="38" s="1"/>
  <c r="AD74" i="38"/>
  <c r="AB74" i="38"/>
  <c r="AY74" i="38" s="1"/>
  <c r="AW77" i="38"/>
  <c r="AU77" i="38"/>
  <c r="AT77" i="38" s="1"/>
  <c r="X121" i="38"/>
  <c r="BA73" i="38"/>
  <c r="AM79" i="38"/>
  <c r="AB110" i="38"/>
  <c r="AY110" i="38" s="1"/>
  <c r="AD110" i="38"/>
  <c r="AK36" i="38"/>
  <c r="AK34" i="38"/>
  <c r="W128" i="38"/>
  <c r="Y80" i="38"/>
  <c r="AG80" i="38" s="1"/>
  <c r="X80" i="38"/>
  <c r="AF80" i="38" s="1"/>
  <c r="W81" i="38"/>
  <c r="X22" i="38"/>
  <c r="AV76" i="38"/>
  <c r="W78" i="36"/>
  <c r="W178" i="36"/>
  <c r="W19" i="36"/>
  <c r="V123" i="36"/>
  <c r="W123" i="36" s="1"/>
  <c r="X19" i="36"/>
  <c r="AH21" i="36"/>
  <c r="AO21" i="36" s="1"/>
  <c r="AG21" i="36"/>
  <c r="AP21" i="36" s="1"/>
  <c r="W14" i="36"/>
  <c r="X14" i="36"/>
  <c r="AL35" i="36" s="1"/>
  <c r="AM80" i="38" l="1"/>
  <c r="W129" i="38"/>
  <c r="W82" i="38"/>
  <c r="Y81" i="38"/>
  <c r="AG81" i="38" s="1"/>
  <c r="X81" i="38"/>
  <c r="AF81" i="38" s="1"/>
  <c r="AM81" i="38" s="1"/>
  <c r="X158" i="38"/>
  <c r="BA110" i="38"/>
  <c r="X23" i="38"/>
  <c r="AV77" i="38"/>
  <c r="W22" i="38"/>
  <c r="AK38" i="38"/>
  <c r="AL38" i="38"/>
  <c r="AN80" i="38"/>
  <c r="AW78" i="38"/>
  <c r="AU78" i="38"/>
  <c r="AT78" i="38" s="1"/>
  <c r="Y121" i="38"/>
  <c r="X122" i="38"/>
  <c r="BA74" i="38"/>
  <c r="X123" i="38"/>
  <c r="BA75" i="38"/>
  <c r="AR80" i="38"/>
  <c r="AR79" i="38"/>
  <c r="AQ79" i="38"/>
  <c r="W79" i="36"/>
  <c r="W179" i="36"/>
  <c r="AB73" i="36"/>
  <c r="AY73" i="36" s="1"/>
  <c r="X174" i="36" s="1"/>
  <c r="Y123" i="36"/>
  <c r="AF123" i="36" s="1"/>
  <c r="X123" i="36"/>
  <c r="AG123" i="36" s="1"/>
  <c r="AD73" i="36"/>
  <c r="AV21" i="36"/>
  <c r="BA21" i="36" s="1"/>
  <c r="AK35" i="36"/>
  <c r="AK34" i="36" s="1"/>
  <c r="AK19" i="36"/>
  <c r="BH19" i="36" s="1"/>
  <c r="AM19" i="36"/>
  <c r="AW21" i="36"/>
  <c r="AL36" i="36"/>
  <c r="AL34" i="36"/>
  <c r="AL39" i="36"/>
  <c r="AK39" i="36"/>
  <c r="W23" i="38" l="1"/>
  <c r="AN81" i="38"/>
  <c r="AQ80" i="38"/>
  <c r="AP80" i="38"/>
  <c r="AU79" i="38"/>
  <c r="AT79" i="38" s="1"/>
  <c r="AW79" i="38"/>
  <c r="AR81" i="38"/>
  <c r="W130" i="38"/>
  <c r="W83" i="38"/>
  <c r="Y82" i="38"/>
  <c r="AG82" i="38" s="1"/>
  <c r="X82" i="38"/>
  <c r="AF82" i="38" s="1"/>
  <c r="AM82" i="38" s="1"/>
  <c r="Y122" i="38"/>
  <c r="Y158" i="38"/>
  <c r="AB76" i="38"/>
  <c r="AY76" i="38" s="1"/>
  <c r="AD76" i="38"/>
  <c r="Y123" i="38"/>
  <c r="X24" i="38"/>
  <c r="AV78" i="38"/>
  <c r="W80" i="36"/>
  <c r="W180" i="36"/>
  <c r="BA73" i="36"/>
  <c r="Y174" i="36" s="1"/>
  <c r="AN123" i="36"/>
  <c r="AP123" i="36" s="1"/>
  <c r="AM123" i="36"/>
  <c r="BJ19" i="36"/>
  <c r="AK36" i="36"/>
  <c r="AZ21" i="36"/>
  <c r="AY21" i="36"/>
  <c r="AL38" i="36"/>
  <c r="AK38" i="36"/>
  <c r="X16" i="38" l="1"/>
  <c r="W16" i="38"/>
  <c r="AR82" i="38"/>
  <c r="AN82" i="38"/>
  <c r="X25" i="38"/>
  <c r="AV79" i="38"/>
  <c r="AU80" i="38"/>
  <c r="AT80" i="38" s="1"/>
  <c r="AW80" i="38"/>
  <c r="Y83" i="38"/>
  <c r="AG83" i="38" s="1"/>
  <c r="W131" i="38"/>
  <c r="W84" i="38"/>
  <c r="X83" i="38"/>
  <c r="AF83" i="38" s="1"/>
  <c r="AD77" i="38"/>
  <c r="AB77" i="38"/>
  <c r="AY77" i="38" s="1"/>
  <c r="BA76" i="38"/>
  <c r="X124" i="38"/>
  <c r="AP81" i="38"/>
  <c r="AQ81" i="38"/>
  <c r="W24" i="38"/>
  <c r="W81" i="36"/>
  <c r="W181" i="36"/>
  <c r="AQ123" i="36"/>
  <c r="AR123" i="36"/>
  <c r="BD21" i="36"/>
  <c r="BC21" i="36" s="1"/>
  <c r="BF21" i="36"/>
  <c r="BE21" i="36" s="1"/>
  <c r="AN83" i="38" l="1"/>
  <c r="AW81" i="38"/>
  <c r="AU81" i="38"/>
  <c r="AT81" i="38" s="1"/>
  <c r="AM83" i="38"/>
  <c r="AQ83" i="38" s="1"/>
  <c r="X26" i="38"/>
  <c r="AV80" i="38"/>
  <c r="W85" i="38"/>
  <c r="W132" i="38"/>
  <c r="Y84" i="38"/>
  <c r="AG84" i="38" s="1"/>
  <c r="X84" i="38"/>
  <c r="AF84" i="38" s="1"/>
  <c r="AQ82" i="38"/>
  <c r="AP82" i="38"/>
  <c r="Y124" i="38"/>
  <c r="X125" i="38"/>
  <c r="BA77" i="38"/>
  <c r="AP83" i="38"/>
  <c r="W25" i="38"/>
  <c r="AB78" i="38"/>
  <c r="AY78" i="38" s="1"/>
  <c r="AD78" i="38"/>
  <c r="W82" i="36"/>
  <c r="W182" i="36"/>
  <c r="AU123" i="36"/>
  <c r="AT123" i="36" s="1"/>
  <c r="AW123" i="36"/>
  <c r="AV123" i="36" s="1"/>
  <c r="AN84" i="38" l="1"/>
  <c r="Y125" i="38"/>
  <c r="W26" i="38"/>
  <c r="AR83" i="38"/>
  <c r="AU83" i="38" s="1"/>
  <c r="AT83" i="38" s="1"/>
  <c r="AP84" i="38"/>
  <c r="AW82" i="38"/>
  <c r="AU82" i="38"/>
  <c r="AT82" i="38" s="1"/>
  <c r="AD79" i="38"/>
  <c r="AB79" i="38"/>
  <c r="AY79" i="38" s="1"/>
  <c r="W133" i="38"/>
  <c r="Y85" i="38"/>
  <c r="AG85" i="38" s="1"/>
  <c r="X85" i="38"/>
  <c r="AF85" i="38" s="1"/>
  <c r="W86" i="38"/>
  <c r="X126" i="38"/>
  <c r="BA78" i="38"/>
  <c r="AM84" i="38"/>
  <c r="X27" i="38"/>
  <c r="AV81" i="38"/>
  <c r="W83" i="36"/>
  <c r="W183" i="36"/>
  <c r="AA19" i="36"/>
  <c r="Z19" i="36"/>
  <c r="X16" i="36"/>
  <c r="AL41" i="36" s="1"/>
  <c r="AQ84" i="38" l="1"/>
  <c r="AW83" i="38"/>
  <c r="X29" i="38" s="1"/>
  <c r="AM85" i="38"/>
  <c r="AR85" i="38" s="1"/>
  <c r="X127" i="38"/>
  <c r="BA79" i="38"/>
  <c r="AN85" i="38"/>
  <c r="AB80" i="38"/>
  <c r="AY80" i="38" s="1"/>
  <c r="AD80" i="38"/>
  <c r="W27" i="38"/>
  <c r="Y126" i="38"/>
  <c r="AR84" i="38"/>
  <c r="AU84" i="38" s="1"/>
  <c r="AT84" i="38" s="1"/>
  <c r="Y86" i="38"/>
  <c r="AG86" i="38" s="1"/>
  <c r="W134" i="38"/>
  <c r="W87" i="38"/>
  <c r="X86" i="38"/>
  <c r="AF86" i="38" s="1"/>
  <c r="X28" i="38"/>
  <c r="AV82" i="38"/>
  <c r="W84" i="36"/>
  <c r="W184" i="36"/>
  <c r="AB123" i="36"/>
  <c r="AY123" i="36" s="1"/>
  <c r="Z174" i="36" s="1"/>
  <c r="AD123" i="36"/>
  <c r="AL42" i="36"/>
  <c r="AL40" i="36"/>
  <c r="W16" i="36"/>
  <c r="AV83" i="38" l="1"/>
  <c r="AM86" i="38"/>
  <c r="AR86" i="38" s="1"/>
  <c r="AW84" i="38"/>
  <c r="X30" i="38" s="1"/>
  <c r="W29" i="38"/>
  <c r="AN86" i="38"/>
  <c r="W28" i="38"/>
  <c r="AQ85" i="38"/>
  <c r="AP85" i="38"/>
  <c r="W135" i="38"/>
  <c r="W88" i="38"/>
  <c r="Y87" i="38"/>
  <c r="AG87" i="38" s="1"/>
  <c r="X87" i="38"/>
  <c r="AF87" i="38" s="1"/>
  <c r="AM87" i="38" s="1"/>
  <c r="AD81" i="38"/>
  <c r="AB81" i="38"/>
  <c r="AY81" i="38" s="1"/>
  <c r="AV84" i="38"/>
  <c r="X128" i="38"/>
  <c r="BA80" i="38"/>
  <c r="Y127" i="38"/>
  <c r="W85" i="36"/>
  <c r="W185" i="36"/>
  <c r="BA123" i="36"/>
  <c r="AA174" i="36" s="1"/>
  <c r="AK41" i="36"/>
  <c r="AK42" i="36" s="1"/>
  <c r="AK21" i="36"/>
  <c r="BH21" i="36" s="1"/>
  <c r="AM21" i="36"/>
  <c r="AD83" i="38" l="1"/>
  <c r="AB83" i="38"/>
  <c r="AY83" i="38" s="1"/>
  <c r="AB82" i="38"/>
  <c r="AY82" i="38" s="1"/>
  <c r="AD82" i="38"/>
  <c r="Y128" i="38"/>
  <c r="X129" i="38"/>
  <c r="BA81" i="38"/>
  <c r="AP86" i="38"/>
  <c r="AQ86" i="38"/>
  <c r="AR87" i="38"/>
  <c r="AN87" i="38"/>
  <c r="W136" i="38"/>
  <c r="W89" i="38"/>
  <c r="Y88" i="38"/>
  <c r="AG88" i="38" s="1"/>
  <c r="X88" i="38"/>
  <c r="AF88" i="38" s="1"/>
  <c r="AU85" i="38"/>
  <c r="AT85" i="38" s="1"/>
  <c r="AW85" i="38"/>
  <c r="W30" i="38"/>
  <c r="W86" i="36"/>
  <c r="W186" i="36"/>
  <c r="AK40" i="36"/>
  <c r="BJ21" i="36"/>
  <c r="AM88" i="38" l="1"/>
  <c r="AR88" i="38" s="1"/>
  <c r="AN88" i="38"/>
  <c r="AW86" i="38"/>
  <c r="AU86" i="38"/>
  <c r="AT86" i="38" s="1"/>
  <c r="X130" i="38"/>
  <c r="BA82" i="38"/>
  <c r="AP87" i="38"/>
  <c r="AQ87" i="38"/>
  <c r="Y129" i="38"/>
  <c r="X131" i="38"/>
  <c r="BA83" i="38"/>
  <c r="AD84" i="38"/>
  <c r="AB84" i="38"/>
  <c r="AY84" i="38" s="1"/>
  <c r="W137" i="38"/>
  <c r="X89" i="38"/>
  <c r="AF89" i="38" s="1"/>
  <c r="W90" i="38"/>
  <c r="Y89" i="38"/>
  <c r="AG89" i="38" s="1"/>
  <c r="X31" i="38"/>
  <c r="AV85" i="38"/>
  <c r="W87" i="36"/>
  <c r="W187" i="36"/>
  <c r="F170" i="36"/>
  <c r="AM89" i="38" l="1"/>
  <c r="AR89" i="38" s="1"/>
  <c r="Y130" i="38"/>
  <c r="AU87" i="38"/>
  <c r="AT87" i="38" s="1"/>
  <c r="AW87" i="38"/>
  <c r="AQ88" i="38"/>
  <c r="AP88" i="38"/>
  <c r="X132" i="38"/>
  <c r="BA84" i="38"/>
  <c r="W138" i="38"/>
  <c r="Y90" i="38"/>
  <c r="AG90" i="38" s="1"/>
  <c r="W91" i="38"/>
  <c r="X90" i="38"/>
  <c r="AF90" i="38" s="1"/>
  <c r="Y131" i="38"/>
  <c r="W31" i="38"/>
  <c r="X32" i="38"/>
  <c r="AV86" i="38"/>
  <c r="AN89" i="38"/>
  <c r="F116" i="36"/>
  <c r="F169" i="36"/>
  <c r="J114" i="36"/>
  <c r="J167" i="36"/>
  <c r="J115" i="36"/>
  <c r="J168" i="36"/>
  <c r="F115" i="36"/>
  <c r="F168" i="36"/>
  <c r="F114" i="36"/>
  <c r="F167" i="36"/>
  <c r="W88" i="36"/>
  <c r="W188" i="36"/>
  <c r="F11" i="36"/>
  <c r="F117" i="36"/>
  <c r="F64" i="36"/>
  <c r="B12" i="36"/>
  <c r="B65" i="36"/>
  <c r="L10" i="36"/>
  <c r="L63" i="36"/>
  <c r="X4" i="36"/>
  <c r="P5" i="38" s="1"/>
  <c r="X4" i="38" s="1"/>
  <c r="X5" i="36"/>
  <c r="Q5" i="38" s="1"/>
  <c r="X5" i="38" s="1"/>
  <c r="X6" i="36"/>
  <c r="R5" i="38" s="1"/>
  <c r="X6" i="38" s="1"/>
  <c r="X7" i="36"/>
  <c r="S5" i="38" s="1"/>
  <c r="X7" i="38" s="1"/>
  <c r="X3" i="36"/>
  <c r="O5" i="38" s="1"/>
  <c r="X3" i="38" s="1"/>
  <c r="X2" i="36"/>
  <c r="N5" i="38" s="1"/>
  <c r="X2" i="38" s="1"/>
  <c r="X1" i="36"/>
  <c r="M5" i="38" l="1"/>
  <c r="G1" i="36"/>
  <c r="J10" i="36" s="1"/>
  <c r="J63" i="36"/>
  <c r="X1" i="38"/>
  <c r="G1" i="38" s="1"/>
  <c r="L10" i="38"/>
  <c r="J10" i="38" s="1"/>
  <c r="L63" i="38"/>
  <c r="J63" i="38" s="1"/>
  <c r="L116" i="38"/>
  <c r="J116" i="38" s="1"/>
  <c r="AM90" i="38"/>
  <c r="Y132" i="38"/>
  <c r="AN90" i="38"/>
  <c r="AQ89" i="38"/>
  <c r="AP89" i="38"/>
  <c r="AR90" i="38"/>
  <c r="AW88" i="38"/>
  <c r="AU88" i="38"/>
  <c r="AT88" i="38" s="1"/>
  <c r="X33" i="38"/>
  <c r="AV87" i="38"/>
  <c r="W32" i="38"/>
  <c r="W139" i="38"/>
  <c r="Y91" i="38"/>
  <c r="AG91" i="38" s="1"/>
  <c r="W92" i="38"/>
  <c r="X91" i="38"/>
  <c r="AF91" i="38" s="1"/>
  <c r="AB85" i="38"/>
  <c r="AY85" i="38" s="1"/>
  <c r="AD85" i="38"/>
  <c r="W89" i="36"/>
  <c r="W189" i="36"/>
  <c r="F8" i="36"/>
  <c r="F61" i="36"/>
  <c r="J9" i="36"/>
  <c r="J62" i="36"/>
  <c r="F10" i="36"/>
  <c r="F63" i="36"/>
  <c r="J61" i="36"/>
  <c r="J8" i="36"/>
  <c r="F9" i="36"/>
  <c r="F62" i="36"/>
  <c r="J116" i="36" l="1"/>
  <c r="J169" i="36"/>
  <c r="AM91" i="38"/>
  <c r="AD86" i="38"/>
  <c r="AB86" i="38"/>
  <c r="AY86" i="38" s="1"/>
  <c r="X133" i="38"/>
  <c r="BA85" i="38"/>
  <c r="AR91" i="38"/>
  <c r="W93" i="38"/>
  <c r="Y92" i="38"/>
  <c r="AG92" i="38" s="1"/>
  <c r="X92" i="38"/>
  <c r="AF92" i="38" s="1"/>
  <c r="W140" i="38"/>
  <c r="AP90" i="38"/>
  <c r="AQ90" i="38"/>
  <c r="AN91" i="38"/>
  <c r="X34" i="38"/>
  <c r="AV88" i="38"/>
  <c r="W33" i="38"/>
  <c r="AW89" i="38"/>
  <c r="AU89" i="38"/>
  <c r="AT89" i="38" s="1"/>
  <c r="W90" i="36"/>
  <c r="W190" i="36"/>
  <c r="AM92" i="38" l="1"/>
  <c r="AR92" i="38" s="1"/>
  <c r="AW90" i="38"/>
  <c r="AU90" i="38"/>
  <c r="AT90" i="38" s="1"/>
  <c r="Y133" i="38"/>
  <c r="AD87" i="38"/>
  <c r="AB87" i="38"/>
  <c r="AY87" i="38" s="1"/>
  <c r="AN92" i="38"/>
  <c r="W34" i="38"/>
  <c r="X35" i="38"/>
  <c r="AV89" i="38"/>
  <c r="AQ91" i="38"/>
  <c r="AP91" i="38"/>
  <c r="W141" i="38"/>
  <c r="Y93" i="38"/>
  <c r="AG93" i="38" s="1"/>
  <c r="W94" i="38"/>
  <c r="X93" i="38"/>
  <c r="AF93" i="38" s="1"/>
  <c r="X134" i="38"/>
  <c r="BA86" i="38"/>
  <c r="W91" i="36"/>
  <c r="W191" i="36"/>
  <c r="AN93" i="38" l="1"/>
  <c r="AD88" i="38"/>
  <c r="AB88" i="38"/>
  <c r="AY88" i="38" s="1"/>
  <c r="AW91" i="38"/>
  <c r="AU91" i="38"/>
  <c r="AT91" i="38" s="1"/>
  <c r="X36" i="38"/>
  <c r="AV90" i="38"/>
  <c r="AP93" i="38"/>
  <c r="AQ92" i="38"/>
  <c r="AP92" i="38"/>
  <c r="Y134" i="38"/>
  <c r="X135" i="38"/>
  <c r="BA87" i="38"/>
  <c r="AM93" i="38"/>
  <c r="AQ93" i="38" s="1"/>
  <c r="Y94" i="38"/>
  <c r="AG94" i="38" s="1"/>
  <c r="W142" i="38"/>
  <c r="W95" i="38"/>
  <c r="X94" i="38"/>
  <c r="AF94" i="38" s="1"/>
  <c r="W35" i="38"/>
  <c r="W92" i="36"/>
  <c r="X92" i="36" s="1"/>
  <c r="AF92" i="36" s="1"/>
  <c r="W192" i="36"/>
  <c r="Y110" i="36"/>
  <c r="AG110" i="36" s="1"/>
  <c r="X110" i="36"/>
  <c r="AF110" i="36" s="1"/>
  <c r="Y92" i="36"/>
  <c r="AG92" i="36" s="1"/>
  <c r="AN94" i="38" l="1"/>
  <c r="AP94" i="38" s="1"/>
  <c r="W36" i="38"/>
  <c r="AB89" i="38"/>
  <c r="AY89" i="38" s="1"/>
  <c r="AD89" i="38"/>
  <c r="Y135" i="38"/>
  <c r="W143" i="38"/>
  <c r="Y95" i="38"/>
  <c r="AG95" i="38" s="1"/>
  <c r="X95" i="38"/>
  <c r="AF95" i="38" s="1"/>
  <c r="W96" i="38"/>
  <c r="X37" i="38"/>
  <c r="AV91" i="38"/>
  <c r="AR93" i="38"/>
  <c r="AU93" i="38" s="1"/>
  <c r="AT93" i="38" s="1"/>
  <c r="X136" i="38"/>
  <c r="BA88" i="38"/>
  <c r="AM94" i="38"/>
  <c r="AQ94" i="38" s="1"/>
  <c r="AU92" i="38"/>
  <c r="AT92" i="38" s="1"/>
  <c r="AW92" i="38"/>
  <c r="W93" i="36"/>
  <c r="W193" i="36"/>
  <c r="AM110" i="36"/>
  <c r="AR110" i="36" s="1"/>
  <c r="AM92" i="36"/>
  <c r="AR92" i="36" s="1"/>
  <c r="AN110" i="36"/>
  <c r="AN92" i="36"/>
  <c r="X74" i="36"/>
  <c r="AF74" i="36" s="1"/>
  <c r="Y74" i="36"/>
  <c r="AG74" i="36" s="1"/>
  <c r="AW93" i="38" l="1"/>
  <c r="X39" i="38" s="1"/>
  <c r="AN95" i="38"/>
  <c r="AP95" i="38" s="1"/>
  <c r="AR94" i="38"/>
  <c r="AW94" i="38" s="1"/>
  <c r="W144" i="38"/>
  <c r="W97" i="38"/>
  <c r="Y96" i="38"/>
  <c r="AG96" i="38" s="1"/>
  <c r="X96" i="38"/>
  <c r="AF96" i="38" s="1"/>
  <c r="Y136" i="38"/>
  <c r="X137" i="38"/>
  <c r="BA89" i="38"/>
  <c r="X38" i="38"/>
  <c r="AV92" i="38"/>
  <c r="W37" i="38"/>
  <c r="AM95" i="38"/>
  <c r="AB90" i="38"/>
  <c r="AY90" i="38" s="1"/>
  <c r="AD90" i="38"/>
  <c r="W94" i="36"/>
  <c r="W194" i="36"/>
  <c r="Y93" i="36"/>
  <c r="AG93" i="36" s="1"/>
  <c r="AN93" i="36" s="1"/>
  <c r="X93" i="36"/>
  <c r="AF93" i="36" s="1"/>
  <c r="AM93" i="36" s="1"/>
  <c r="AR93" i="36" s="1"/>
  <c r="AM74" i="36"/>
  <c r="AR74" i="36" s="1"/>
  <c r="Y75" i="36"/>
  <c r="AG75" i="36" s="1"/>
  <c r="X75" i="36"/>
  <c r="AF75" i="36" s="1"/>
  <c r="AQ110" i="36"/>
  <c r="AP110" i="36"/>
  <c r="AP92" i="36"/>
  <c r="AQ92" i="36"/>
  <c r="AN74" i="36"/>
  <c r="AV93" i="38" l="1"/>
  <c r="W39" i="38" s="1"/>
  <c r="AM96" i="38"/>
  <c r="AR96" i="38" s="1"/>
  <c r="X40" i="38"/>
  <c r="AV94" i="38"/>
  <c r="X97" i="38"/>
  <c r="AF97" i="38" s="1"/>
  <c r="W145" i="38"/>
  <c r="W98" i="38"/>
  <c r="Y97" i="38"/>
  <c r="AG97" i="38" s="1"/>
  <c r="AN97" i="38" s="1"/>
  <c r="X138" i="38"/>
  <c r="BA90" i="38"/>
  <c r="Y137" i="38"/>
  <c r="AD91" i="38"/>
  <c r="AB91" i="38"/>
  <c r="AY91" i="38" s="1"/>
  <c r="AU94" i="38"/>
  <c r="AT94" i="38" s="1"/>
  <c r="AR95" i="38"/>
  <c r="W38" i="38"/>
  <c r="AN96" i="38"/>
  <c r="AQ95" i="38"/>
  <c r="AP93" i="36"/>
  <c r="AQ93" i="36"/>
  <c r="AU93" i="36" s="1"/>
  <c r="AT93" i="36" s="1"/>
  <c r="W95" i="36"/>
  <c r="W195" i="36"/>
  <c r="X94" i="36"/>
  <c r="AF94" i="36" s="1"/>
  <c r="Y94" i="36"/>
  <c r="AG94" i="36" s="1"/>
  <c r="AN75" i="36"/>
  <c r="AP75" i="36" s="1"/>
  <c r="AM75" i="36"/>
  <c r="AR75" i="36" s="1"/>
  <c r="AW92" i="36"/>
  <c r="AU92" i="36"/>
  <c r="AT92" i="36" s="1"/>
  <c r="X76" i="36"/>
  <c r="AF76" i="36" s="1"/>
  <c r="Y76" i="36"/>
  <c r="AG76" i="36" s="1"/>
  <c r="AW93" i="36"/>
  <c r="AQ74" i="36"/>
  <c r="AP74" i="36"/>
  <c r="AW110" i="36"/>
  <c r="AU110" i="36"/>
  <c r="AT110" i="36" s="1"/>
  <c r="AM94" i="36" l="1"/>
  <c r="AR94" i="36" s="1"/>
  <c r="AN94" i="36"/>
  <c r="Y138" i="38"/>
  <c r="AP97" i="38"/>
  <c r="X139" i="38"/>
  <c r="BA91" i="38"/>
  <c r="AM97" i="38"/>
  <c r="AQ97" i="38" s="1"/>
  <c r="AB92" i="38"/>
  <c r="AY92" i="38" s="1"/>
  <c r="AD92" i="38"/>
  <c r="W146" i="38"/>
  <c r="Y98" i="38"/>
  <c r="AG98" i="38" s="1"/>
  <c r="W99" i="38"/>
  <c r="X98" i="38"/>
  <c r="AF98" i="38" s="1"/>
  <c r="AU95" i="38"/>
  <c r="AT95" i="38" s="1"/>
  <c r="AW95" i="38"/>
  <c r="W40" i="38"/>
  <c r="AD93" i="38"/>
  <c r="AB93" i="38"/>
  <c r="AY93" i="38" s="1"/>
  <c r="AQ96" i="38"/>
  <c r="AP96" i="38"/>
  <c r="W96" i="36"/>
  <c r="W196" i="36"/>
  <c r="X95" i="36"/>
  <c r="AF95" i="36" s="1"/>
  <c r="Y95" i="36"/>
  <c r="AG95" i="36" s="1"/>
  <c r="AP94" i="36"/>
  <c r="AV110" i="36"/>
  <c r="X56" i="36"/>
  <c r="AV93" i="36"/>
  <c r="X39" i="36"/>
  <c r="AM76" i="36"/>
  <c r="AR76" i="36" s="1"/>
  <c r="AQ75" i="36"/>
  <c r="AU75" i="36" s="1"/>
  <c r="AT75" i="36" s="1"/>
  <c r="AW74" i="36"/>
  <c r="AU74" i="36"/>
  <c r="AT74" i="36" s="1"/>
  <c r="X38" i="36"/>
  <c r="AV92" i="36"/>
  <c r="X77" i="36"/>
  <c r="AF77" i="36" s="1"/>
  <c r="Y77" i="36"/>
  <c r="AG77" i="36" s="1"/>
  <c r="AN76" i="36"/>
  <c r="AQ94" i="36" l="1"/>
  <c r="AN95" i="36"/>
  <c r="AM98" i="38"/>
  <c r="AR98" i="38" s="1"/>
  <c r="AU96" i="38"/>
  <c r="AT96" i="38" s="1"/>
  <c r="AW96" i="38"/>
  <c r="X41" i="38"/>
  <c r="AV95" i="38"/>
  <c r="X141" i="38"/>
  <c r="BA93" i="38"/>
  <c r="X140" i="38"/>
  <c r="BA92" i="38"/>
  <c r="AR97" i="38"/>
  <c r="AW97" i="38" s="1"/>
  <c r="AN98" i="38"/>
  <c r="AD94" i="38"/>
  <c r="AB94" i="38"/>
  <c r="AY94" i="38" s="1"/>
  <c r="W147" i="38"/>
  <c r="X99" i="38"/>
  <c r="AF99" i="38" s="1"/>
  <c r="W100" i="38"/>
  <c r="Y99" i="38"/>
  <c r="AG99" i="38" s="1"/>
  <c r="Y139" i="38"/>
  <c r="AP95" i="36"/>
  <c r="AM95" i="36"/>
  <c r="W97" i="36"/>
  <c r="W197" i="36"/>
  <c r="Y96" i="36"/>
  <c r="AG96" i="36" s="1"/>
  <c r="X96" i="36"/>
  <c r="AF96" i="36" s="1"/>
  <c r="AM77" i="36"/>
  <c r="AR77" i="36" s="1"/>
  <c r="V160" i="36"/>
  <c r="W160" i="36" s="1"/>
  <c r="W56" i="36"/>
  <c r="V143" i="36"/>
  <c r="W143" i="36" s="1"/>
  <c r="W39" i="36"/>
  <c r="AW75" i="36"/>
  <c r="X21" i="36" s="1"/>
  <c r="X78" i="36"/>
  <c r="AF78" i="36" s="1"/>
  <c r="Y78" i="36"/>
  <c r="AG78" i="36" s="1"/>
  <c r="X20" i="36"/>
  <c r="AV74" i="36"/>
  <c r="W38" i="36"/>
  <c r="V142" i="36"/>
  <c r="W142" i="36" s="1"/>
  <c r="AN77" i="36"/>
  <c r="AQ76" i="36"/>
  <c r="AP76" i="36"/>
  <c r="AW94" i="36" l="1"/>
  <c r="AU94" i="36"/>
  <c r="AT94" i="36" s="1"/>
  <c r="AN96" i="36"/>
  <c r="AP96" i="36" s="1"/>
  <c r="AN99" i="38"/>
  <c r="X43" i="38"/>
  <c r="AV97" i="38"/>
  <c r="AP99" i="38"/>
  <c r="X42" i="38"/>
  <c r="AV96" i="38"/>
  <c r="W101" i="38"/>
  <c r="W148" i="38"/>
  <c r="X100" i="38"/>
  <c r="AF100" i="38" s="1"/>
  <c r="Y100" i="38"/>
  <c r="AG100" i="38" s="1"/>
  <c r="W41" i="38"/>
  <c r="AM99" i="38"/>
  <c r="AQ99" i="38" s="1"/>
  <c r="Y140" i="38"/>
  <c r="AU97" i="38"/>
  <c r="AT97" i="38" s="1"/>
  <c r="X142" i="38"/>
  <c r="BA94" i="38"/>
  <c r="AQ98" i="38"/>
  <c r="AP98" i="38"/>
  <c r="Y141" i="38"/>
  <c r="AM96" i="36"/>
  <c r="W98" i="36"/>
  <c r="W198" i="36"/>
  <c r="X97" i="36"/>
  <c r="AF97" i="36" s="1"/>
  <c r="Y97" i="36"/>
  <c r="AG97" i="36" s="1"/>
  <c r="AR95" i="36"/>
  <c r="AQ95" i="36"/>
  <c r="Y160" i="36"/>
  <c r="AF160" i="36" s="1"/>
  <c r="X160" i="36"/>
  <c r="AG160" i="36" s="1"/>
  <c r="AD110" i="36"/>
  <c r="AB110" i="36"/>
  <c r="AV75" i="36"/>
  <c r="V125" i="36" s="1"/>
  <c r="W125" i="36" s="1"/>
  <c r="AD93" i="36"/>
  <c r="AB93" i="36"/>
  <c r="AY93" i="36" s="1"/>
  <c r="X194" i="36" s="1"/>
  <c r="AB92" i="36"/>
  <c r="AY92" i="36" s="1"/>
  <c r="X193" i="36" s="1"/>
  <c r="AD92" i="36"/>
  <c r="AM78" i="36"/>
  <c r="AR78" i="36" s="1"/>
  <c r="Y143" i="36"/>
  <c r="AF143" i="36" s="1"/>
  <c r="X143" i="36"/>
  <c r="AG143" i="36" s="1"/>
  <c r="AN78" i="36"/>
  <c r="AW76" i="36"/>
  <c r="AU76" i="36"/>
  <c r="AT76" i="36" s="1"/>
  <c r="X79" i="36"/>
  <c r="AF79" i="36" s="1"/>
  <c r="Y79" i="36"/>
  <c r="AG79" i="36" s="1"/>
  <c r="AQ77" i="36"/>
  <c r="AP77" i="36"/>
  <c r="W20" i="36"/>
  <c r="V124" i="36"/>
  <c r="W124" i="36" s="1"/>
  <c r="X142" i="36"/>
  <c r="AG142" i="36" s="1"/>
  <c r="Y142" i="36"/>
  <c r="AF142" i="36" s="1"/>
  <c r="AV94" i="36" l="1"/>
  <c r="X40" i="36"/>
  <c r="W21" i="36"/>
  <c r="AN97" i="36"/>
  <c r="AP97" i="36" s="1"/>
  <c r="AM100" i="38"/>
  <c r="AR100" i="38" s="1"/>
  <c r="W149" i="38"/>
  <c r="X101" i="38"/>
  <c r="AF101" i="38" s="1"/>
  <c r="W102" i="38"/>
  <c r="Y101" i="38"/>
  <c r="AG101" i="38" s="1"/>
  <c r="W42" i="38"/>
  <c r="AU98" i="38"/>
  <c r="AT98" i="38" s="1"/>
  <c r="AW98" i="38"/>
  <c r="AR99" i="38"/>
  <c r="AW99" i="38" s="1"/>
  <c r="AD95" i="38"/>
  <c r="AB95" i="38"/>
  <c r="AY95" i="38" s="1"/>
  <c r="Y142" i="38"/>
  <c r="AN100" i="38"/>
  <c r="W43" i="38"/>
  <c r="AW95" i="36"/>
  <c r="AU95" i="36"/>
  <c r="AT95" i="36" s="1"/>
  <c r="AM97" i="36"/>
  <c r="AM143" i="36"/>
  <c r="AR143" i="36" s="1"/>
  <c r="W99" i="36"/>
  <c r="W199" i="36"/>
  <c r="Y98" i="36"/>
  <c r="AG98" i="36" s="1"/>
  <c r="X98" i="36"/>
  <c r="AF98" i="36" s="1"/>
  <c r="AQ96" i="36"/>
  <c r="AR96" i="36"/>
  <c r="AN160" i="36"/>
  <c r="AP160" i="36" s="1"/>
  <c r="AM160" i="36"/>
  <c r="AR160" i="36" s="1"/>
  <c r="AN142" i="36"/>
  <c r="AP142" i="36" s="1"/>
  <c r="AB74" i="36"/>
  <c r="AY74" i="36" s="1"/>
  <c r="X175" i="36" s="1"/>
  <c r="AD74" i="36"/>
  <c r="AB75" i="36"/>
  <c r="AY75" i="36" s="1"/>
  <c r="X176" i="36" s="1"/>
  <c r="AD75" i="36"/>
  <c r="AN143" i="36"/>
  <c r="AQ78" i="36"/>
  <c r="BA93" i="36"/>
  <c r="Y194" i="36" s="1"/>
  <c r="AM79" i="36"/>
  <c r="AR79" i="36" s="1"/>
  <c r="AP78" i="36"/>
  <c r="AM142" i="36"/>
  <c r="BA92" i="36"/>
  <c r="Y193" i="36" s="1"/>
  <c r="Y125" i="36"/>
  <c r="AF125" i="36" s="1"/>
  <c r="X125" i="36"/>
  <c r="AG125" i="36" s="1"/>
  <c r="X80" i="36"/>
  <c r="AF80" i="36" s="1"/>
  <c r="Y80" i="36"/>
  <c r="AG80" i="36" s="1"/>
  <c r="AU77" i="36"/>
  <c r="AT77" i="36" s="1"/>
  <c r="AW77" i="36"/>
  <c r="Y124" i="36"/>
  <c r="AF124" i="36" s="1"/>
  <c r="X124" i="36"/>
  <c r="AG124" i="36" s="1"/>
  <c r="X22" i="36"/>
  <c r="AV76" i="36"/>
  <c r="AN79" i="36"/>
  <c r="V144" i="36" l="1"/>
  <c r="W144" i="36" s="1"/>
  <c r="W40" i="36"/>
  <c r="AN101" i="38"/>
  <c r="AN98" i="36"/>
  <c r="AU96" i="36"/>
  <c r="AT96" i="36" s="1"/>
  <c r="X45" i="38"/>
  <c r="AV99" i="38"/>
  <c r="AM101" i="38"/>
  <c r="AU99" i="38"/>
  <c r="AT99" i="38" s="1"/>
  <c r="AD97" i="38"/>
  <c r="AB97" i="38"/>
  <c r="AY97" i="38" s="1"/>
  <c r="X143" i="38"/>
  <c r="BA95" i="38"/>
  <c r="AD96" i="38"/>
  <c r="AB96" i="38"/>
  <c r="AY96" i="38" s="1"/>
  <c r="AP101" i="38"/>
  <c r="Y102" i="38"/>
  <c r="AG102" i="38" s="1"/>
  <c r="W150" i="38"/>
  <c r="X102" i="38"/>
  <c r="AF102" i="38" s="1"/>
  <c r="W103" i="38"/>
  <c r="AQ100" i="38"/>
  <c r="AP100" i="38"/>
  <c r="X44" i="38"/>
  <c r="AV98" i="38"/>
  <c r="W100" i="36"/>
  <c r="W200" i="36"/>
  <c r="Y99" i="36"/>
  <c r="AG99" i="36" s="1"/>
  <c r="X99" i="36"/>
  <c r="AF99" i="36" s="1"/>
  <c r="AR97" i="36"/>
  <c r="AW96" i="36"/>
  <c r="AQ97" i="36"/>
  <c r="AM98" i="36"/>
  <c r="AQ98" i="36" s="1"/>
  <c r="AP98" i="36"/>
  <c r="X41" i="36"/>
  <c r="AV95" i="36"/>
  <c r="AQ142" i="36"/>
  <c r="AQ160" i="36"/>
  <c r="AU160" i="36" s="1"/>
  <c r="AT160" i="36" s="1"/>
  <c r="AM124" i="36"/>
  <c r="AR124" i="36" s="1"/>
  <c r="AQ143" i="36"/>
  <c r="AP143" i="36"/>
  <c r="AM80" i="36"/>
  <c r="AR80" i="36" s="1"/>
  <c r="AW78" i="36"/>
  <c r="AV78" i="36" s="1"/>
  <c r="AM125" i="36"/>
  <c r="AR125" i="36" s="1"/>
  <c r="AR142" i="36"/>
  <c r="AU78" i="36"/>
  <c r="AT78" i="36" s="1"/>
  <c r="BA75" i="36"/>
  <c r="Y176" i="36" s="1"/>
  <c r="X23" i="36"/>
  <c r="AV77" i="36"/>
  <c r="W22" i="36"/>
  <c r="V126" i="36"/>
  <c r="W126" i="36" s="1"/>
  <c r="BA74" i="36"/>
  <c r="Y175" i="36" s="1"/>
  <c r="AN80" i="36"/>
  <c r="AQ79" i="36"/>
  <c r="AP79" i="36"/>
  <c r="AN125" i="36"/>
  <c r="Y81" i="36"/>
  <c r="AG81" i="36" s="1"/>
  <c r="X81" i="36"/>
  <c r="AF81" i="36" s="1"/>
  <c r="AN124" i="36"/>
  <c r="AD94" i="36" l="1"/>
  <c r="AB94" i="36"/>
  <c r="AY94" i="36" s="1"/>
  <c r="Y144" i="36"/>
  <c r="AF144" i="36" s="1"/>
  <c r="AM144" i="36" s="1"/>
  <c r="AR144" i="36" s="1"/>
  <c r="X144" i="36"/>
  <c r="AG144" i="36" s="1"/>
  <c r="AM99" i="36"/>
  <c r="AM102" i="38"/>
  <c r="AR102" i="38" s="1"/>
  <c r="AR101" i="38"/>
  <c r="W44" i="38"/>
  <c r="X144" i="38"/>
  <c r="BA96" i="38"/>
  <c r="X145" i="38"/>
  <c r="BA97" i="38"/>
  <c r="AQ101" i="38"/>
  <c r="Y143" i="38"/>
  <c r="W45" i="38"/>
  <c r="AW100" i="38"/>
  <c r="AU100" i="38"/>
  <c r="AT100" i="38" s="1"/>
  <c r="AN102" i="38"/>
  <c r="W151" i="38"/>
  <c r="W104" i="38"/>
  <c r="Y103" i="38"/>
  <c r="AG103" i="38" s="1"/>
  <c r="X103" i="38"/>
  <c r="AF103" i="38" s="1"/>
  <c r="AU97" i="36"/>
  <c r="AT97" i="36" s="1"/>
  <c r="AW97" i="36"/>
  <c r="X42" i="36"/>
  <c r="AV96" i="36"/>
  <c r="V145" i="36"/>
  <c r="W145" i="36" s="1"/>
  <c r="W41" i="36"/>
  <c r="AR99" i="36"/>
  <c r="AN99" i="36"/>
  <c r="AN81" i="36"/>
  <c r="AR98" i="36"/>
  <c r="AU98" i="36" s="1"/>
  <c r="AT98" i="36" s="1"/>
  <c r="W101" i="36"/>
  <c r="W201" i="36"/>
  <c r="X100" i="36"/>
  <c r="AF100" i="36" s="1"/>
  <c r="Y100" i="36"/>
  <c r="AG100" i="36" s="1"/>
  <c r="X24" i="36"/>
  <c r="AW142" i="36"/>
  <c r="AV142" i="36" s="1"/>
  <c r="AW160" i="36"/>
  <c r="AB76" i="36"/>
  <c r="AY76" i="36" s="1"/>
  <c r="X177" i="36" s="1"/>
  <c r="AD76" i="36"/>
  <c r="AU143" i="36"/>
  <c r="AT143" i="36" s="1"/>
  <c r="AW143" i="36"/>
  <c r="AM81" i="36"/>
  <c r="AQ81" i="36" s="1"/>
  <c r="AU142" i="36"/>
  <c r="AT142" i="36" s="1"/>
  <c r="V127" i="36"/>
  <c r="W127" i="36" s="1"/>
  <c r="W23" i="36"/>
  <c r="AP81" i="36"/>
  <c r="AP124" i="36"/>
  <c r="AQ124" i="36"/>
  <c r="W24" i="36"/>
  <c r="V128" i="36"/>
  <c r="W128" i="36" s="1"/>
  <c r="AQ125" i="36"/>
  <c r="AP125" i="36"/>
  <c r="AP80" i="36"/>
  <c r="AQ80" i="36"/>
  <c r="AW79" i="36"/>
  <c r="AU79" i="36"/>
  <c r="AT79" i="36" s="1"/>
  <c r="X126" i="36"/>
  <c r="AG126" i="36" s="1"/>
  <c r="Y126" i="36"/>
  <c r="AF126" i="36" s="1"/>
  <c r="Y82" i="36"/>
  <c r="AG82" i="36" s="1"/>
  <c r="X82" i="36"/>
  <c r="AF82" i="36" s="1"/>
  <c r="AN144" i="36" l="1"/>
  <c r="X195" i="36"/>
  <c r="BA94" i="36"/>
  <c r="Y195" i="36" s="1"/>
  <c r="AN100" i="36"/>
  <c r="AM103" i="38"/>
  <c r="AR103" i="38" s="1"/>
  <c r="AQ102" i="38"/>
  <c r="AP102" i="38"/>
  <c r="Y145" i="38"/>
  <c r="AN103" i="38"/>
  <c r="AW101" i="38"/>
  <c r="AU101" i="38"/>
  <c r="AT101" i="38" s="1"/>
  <c r="X46" i="38"/>
  <c r="AV100" i="38"/>
  <c r="W152" i="38"/>
  <c r="W105" i="38"/>
  <c r="Y104" i="38"/>
  <c r="AG104" i="38" s="1"/>
  <c r="X104" i="38"/>
  <c r="AF104" i="38" s="1"/>
  <c r="Y144" i="38"/>
  <c r="AD99" i="38"/>
  <c r="AB99" i="38"/>
  <c r="AY99" i="38" s="1"/>
  <c r="AB98" i="38"/>
  <c r="AY98" i="38" s="1"/>
  <c r="AD98" i="38"/>
  <c r="X145" i="36"/>
  <c r="AG145" i="36" s="1"/>
  <c r="Y145" i="36"/>
  <c r="AF145" i="36" s="1"/>
  <c r="AM145" i="36" s="1"/>
  <c r="AR145" i="36" s="1"/>
  <c r="V146" i="36"/>
  <c r="W146" i="36" s="1"/>
  <c r="W42" i="36"/>
  <c r="AB95" i="36"/>
  <c r="AD95" i="36"/>
  <c r="W102" i="36"/>
  <c r="W202" i="36"/>
  <c r="X101" i="36"/>
  <c r="AF101" i="36" s="1"/>
  <c r="Y101" i="36"/>
  <c r="AG101" i="36" s="1"/>
  <c r="AN101" i="36" s="1"/>
  <c r="X43" i="36"/>
  <c r="AV97" i="36"/>
  <c r="AP99" i="36"/>
  <c r="AQ99" i="36"/>
  <c r="AP100" i="36"/>
  <c r="AW98" i="36"/>
  <c r="AM100" i="36"/>
  <c r="AQ100" i="36" s="1"/>
  <c r="Z38" i="36"/>
  <c r="AA38" i="36"/>
  <c r="AA56" i="36"/>
  <c r="AV160" i="36"/>
  <c r="Z56" i="36" s="1"/>
  <c r="AD78" i="36"/>
  <c r="AB78" i="36"/>
  <c r="AY78" i="36" s="1"/>
  <c r="X179" i="36" s="1"/>
  <c r="AD77" i="36"/>
  <c r="AB77" i="36"/>
  <c r="AY77" i="36" s="1"/>
  <c r="X178" i="36" s="1"/>
  <c r="AA39" i="36"/>
  <c r="AV143" i="36"/>
  <c r="Z39" i="36" s="1"/>
  <c r="AR81" i="36"/>
  <c r="AW81" i="36" s="1"/>
  <c r="AM126" i="36"/>
  <c r="AR126" i="36" s="1"/>
  <c r="AN82" i="36"/>
  <c r="AP82" i="36" s="1"/>
  <c r="AN126" i="36"/>
  <c r="Y127" i="36"/>
  <c r="AF127" i="36" s="1"/>
  <c r="X127" i="36"/>
  <c r="AG127" i="36" s="1"/>
  <c r="X25" i="36"/>
  <c r="AV79" i="36"/>
  <c r="Y128" i="36"/>
  <c r="AF128" i="36" s="1"/>
  <c r="X128" i="36"/>
  <c r="AG128" i="36" s="1"/>
  <c r="BA76" i="36"/>
  <c r="Y177" i="36" s="1"/>
  <c r="AW80" i="36"/>
  <c r="AU80" i="36"/>
  <c r="AT80" i="36" s="1"/>
  <c r="AW125" i="36"/>
  <c r="AU125" i="36"/>
  <c r="AT125" i="36" s="1"/>
  <c r="AU124" i="36"/>
  <c r="AT124" i="36" s="1"/>
  <c r="AW124" i="36"/>
  <c r="Y83" i="36"/>
  <c r="AG83" i="36" s="1"/>
  <c r="X83" i="36"/>
  <c r="AF83" i="36" s="1"/>
  <c r="AM82" i="36"/>
  <c r="AP144" i="36" l="1"/>
  <c r="AQ144" i="36"/>
  <c r="AN104" i="38"/>
  <c r="AP104" i="38" s="1"/>
  <c r="AP103" i="38"/>
  <c r="AQ103" i="38"/>
  <c r="W46" i="38"/>
  <c r="W153" i="38"/>
  <c r="W106" i="38"/>
  <c r="Y105" i="38"/>
  <c r="AG105" i="38" s="1"/>
  <c r="X105" i="38"/>
  <c r="AF105" i="38" s="1"/>
  <c r="X47" i="38"/>
  <c r="AV101" i="38"/>
  <c r="X146" i="38"/>
  <c r="BA98" i="38"/>
  <c r="AW102" i="38"/>
  <c r="AU102" i="38"/>
  <c r="AT102" i="38" s="1"/>
  <c r="X147" i="38"/>
  <c r="BA99" i="38"/>
  <c r="AM104" i="38"/>
  <c r="AQ104" i="38" s="1"/>
  <c r="W103" i="36"/>
  <c r="W203" i="36"/>
  <c r="Y102" i="36"/>
  <c r="AG102" i="36" s="1"/>
  <c r="X102" i="36"/>
  <c r="AF102" i="36" s="1"/>
  <c r="AU99" i="36"/>
  <c r="AT99" i="36" s="1"/>
  <c r="AW99" i="36"/>
  <c r="V147" i="36"/>
  <c r="W147" i="36" s="1"/>
  <c r="W43" i="36"/>
  <c r="AD96" i="36"/>
  <c r="AB96" i="36"/>
  <c r="Y146" i="36"/>
  <c r="AF146" i="36" s="1"/>
  <c r="X146" i="36"/>
  <c r="AG146" i="36" s="1"/>
  <c r="AR100" i="36"/>
  <c r="AU100" i="36" s="1"/>
  <c r="AT100" i="36" s="1"/>
  <c r="AP101" i="36"/>
  <c r="X44" i="36"/>
  <c r="AV98" i="36"/>
  <c r="AM101" i="36"/>
  <c r="AN145" i="36"/>
  <c r="AB142" i="36"/>
  <c r="AY142" i="36" s="1"/>
  <c r="Z193" i="36" s="1"/>
  <c r="AD142" i="36"/>
  <c r="AB160" i="36"/>
  <c r="AD160" i="36"/>
  <c r="AU81" i="36"/>
  <c r="AT81" i="36" s="1"/>
  <c r="AN83" i="36"/>
  <c r="AB143" i="36"/>
  <c r="AY143" i="36" s="1"/>
  <c r="AD143" i="36"/>
  <c r="BA77" i="36"/>
  <c r="Y178" i="36" s="1"/>
  <c r="AQ126" i="36"/>
  <c r="AN128" i="36"/>
  <c r="AP128" i="36" s="1"/>
  <c r="AN127" i="36"/>
  <c r="AP127" i="36" s="1"/>
  <c r="AM128" i="36"/>
  <c r="BA78" i="36"/>
  <c r="Y179" i="36" s="1"/>
  <c r="AM83" i="36"/>
  <c r="AQ83" i="36" s="1"/>
  <c r="AP126" i="36"/>
  <c r="AQ82" i="36"/>
  <c r="AM127" i="36"/>
  <c r="Y84" i="36"/>
  <c r="AG84" i="36" s="1"/>
  <c r="X84" i="36"/>
  <c r="AF84" i="36" s="1"/>
  <c r="X27" i="36"/>
  <c r="AV81" i="36"/>
  <c r="AA21" i="36"/>
  <c r="AV125" i="36"/>
  <c r="Z21" i="36" s="1"/>
  <c r="AA20" i="36"/>
  <c r="AV124" i="36"/>
  <c r="Z20" i="36" s="1"/>
  <c r="X26" i="36"/>
  <c r="AV80" i="36"/>
  <c r="AP83" i="36"/>
  <c r="AR82" i="36"/>
  <c r="W25" i="36"/>
  <c r="V129" i="36"/>
  <c r="W129" i="36" s="1"/>
  <c r="AW144" i="36" l="1"/>
  <c r="AU144" i="36"/>
  <c r="AT144" i="36" s="1"/>
  <c r="AM146" i="36"/>
  <c r="AN105" i="38"/>
  <c r="AP105" i="38" s="1"/>
  <c r="AW100" i="36"/>
  <c r="X46" i="36" s="1"/>
  <c r="AB100" i="38"/>
  <c r="AY100" i="38" s="1"/>
  <c r="AD100" i="38"/>
  <c r="X48" i="38"/>
  <c r="AV102" i="38"/>
  <c r="W47" i="38"/>
  <c r="AU103" i="38"/>
  <c r="AT103" i="38" s="1"/>
  <c r="AW103" i="38"/>
  <c r="Y146" i="38"/>
  <c r="AR104" i="38"/>
  <c r="AW104" i="38" s="1"/>
  <c r="W154" i="38"/>
  <c r="Y106" i="38"/>
  <c r="AG106" i="38" s="1"/>
  <c r="W107" i="38"/>
  <c r="X106" i="38"/>
  <c r="AF106" i="38" s="1"/>
  <c r="Y147" i="38"/>
  <c r="AM105" i="38"/>
  <c r="AP145" i="36"/>
  <c r="AQ145" i="36"/>
  <c r="AN146" i="36"/>
  <c r="X45" i="36"/>
  <c r="AV99" i="36"/>
  <c r="AR101" i="36"/>
  <c r="AR146" i="36"/>
  <c r="V148" i="36"/>
  <c r="W148" i="36" s="1"/>
  <c r="W44" i="36"/>
  <c r="AM102" i="36"/>
  <c r="AN102" i="36"/>
  <c r="AV100" i="36"/>
  <c r="AQ101" i="36"/>
  <c r="AD97" i="36"/>
  <c r="AB97" i="36"/>
  <c r="X147" i="36"/>
  <c r="AG147" i="36" s="1"/>
  <c r="Y147" i="36"/>
  <c r="AF147" i="36" s="1"/>
  <c r="W104" i="36"/>
  <c r="W204" i="36"/>
  <c r="Y103" i="36"/>
  <c r="AG103" i="36" s="1"/>
  <c r="X103" i="36"/>
  <c r="AF103" i="36" s="1"/>
  <c r="BA142" i="36"/>
  <c r="AA193" i="36" s="1"/>
  <c r="BA143" i="36"/>
  <c r="AA194" i="36" s="1"/>
  <c r="Z194" i="36"/>
  <c r="AQ127" i="36"/>
  <c r="AD79" i="36"/>
  <c r="AB79" i="36"/>
  <c r="AY79" i="36" s="1"/>
  <c r="X180" i="36" s="1"/>
  <c r="AN84" i="36"/>
  <c r="AP84" i="36" s="1"/>
  <c r="AB125" i="36"/>
  <c r="AY125" i="36" s="1"/>
  <c r="Z176" i="36" s="1"/>
  <c r="AD125" i="36"/>
  <c r="AU126" i="36"/>
  <c r="AT126" i="36" s="1"/>
  <c r="AB124" i="36"/>
  <c r="AY124" i="36" s="1"/>
  <c r="Z175" i="36" s="1"/>
  <c r="AD124" i="36"/>
  <c r="AQ128" i="36"/>
  <c r="AW126" i="36"/>
  <c r="AV126" i="36" s="1"/>
  <c r="AM84" i="36"/>
  <c r="AQ84" i="36" s="1"/>
  <c r="AU82" i="36"/>
  <c r="AT82" i="36" s="1"/>
  <c r="AR128" i="36"/>
  <c r="AW82" i="36"/>
  <c r="AR83" i="36"/>
  <c r="AW83" i="36" s="1"/>
  <c r="V131" i="36"/>
  <c r="W131" i="36" s="1"/>
  <c r="W27" i="36"/>
  <c r="AR127" i="36"/>
  <c r="AY96" i="36"/>
  <c r="X197" i="36" s="1"/>
  <c r="AY95" i="36"/>
  <c r="X196" i="36" s="1"/>
  <c r="Y129" i="36"/>
  <c r="AF129" i="36" s="1"/>
  <c r="X129" i="36"/>
  <c r="AG129" i="36" s="1"/>
  <c r="V130" i="36"/>
  <c r="W130" i="36" s="1"/>
  <c r="W26" i="36"/>
  <c r="X85" i="36"/>
  <c r="AF85" i="36" s="1"/>
  <c r="Y85" i="36"/>
  <c r="AG85" i="36" s="1"/>
  <c r="AV144" i="36" l="1"/>
  <c r="Z40" i="36" s="1"/>
  <c r="AA40" i="36"/>
  <c r="AN103" i="36"/>
  <c r="AM106" i="38"/>
  <c r="AR106" i="38" s="1"/>
  <c r="AN147" i="36"/>
  <c r="AP147" i="36" s="1"/>
  <c r="X50" i="38"/>
  <c r="AV104" i="38"/>
  <c r="AR105" i="38"/>
  <c r="AQ105" i="38"/>
  <c r="Y107" i="38"/>
  <c r="AG107" i="38" s="1"/>
  <c r="W108" i="38"/>
  <c r="W155" i="38"/>
  <c r="X107" i="38"/>
  <c r="AF107" i="38" s="1"/>
  <c r="AN106" i="38"/>
  <c r="X148" i="38"/>
  <c r="BA100" i="38"/>
  <c r="X49" i="38"/>
  <c r="AV103" i="38"/>
  <c r="AU104" i="38"/>
  <c r="AT104" i="38" s="1"/>
  <c r="AB101" i="38"/>
  <c r="AY101" i="38" s="1"/>
  <c r="AD101" i="38"/>
  <c r="W48" i="38"/>
  <c r="AM103" i="36"/>
  <c r="AQ103" i="36" s="1"/>
  <c r="AU101" i="36"/>
  <c r="AT101" i="36" s="1"/>
  <c r="AW101" i="36"/>
  <c r="AQ102" i="36"/>
  <c r="AP102" i="36"/>
  <c r="W45" i="36"/>
  <c r="V149" i="36"/>
  <c r="W149" i="36" s="1"/>
  <c r="W105" i="36"/>
  <c r="W205" i="36"/>
  <c r="Y104" i="36"/>
  <c r="AG104" i="36" s="1"/>
  <c r="X104" i="36"/>
  <c r="AF104" i="36" s="1"/>
  <c r="AR102" i="36"/>
  <c r="V150" i="36"/>
  <c r="W150" i="36" s="1"/>
  <c r="W46" i="36"/>
  <c r="AM147" i="36"/>
  <c r="AB98" i="36"/>
  <c r="AD98" i="36"/>
  <c r="AP146" i="36"/>
  <c r="AQ146" i="36"/>
  <c r="AW145" i="36"/>
  <c r="AU145" i="36"/>
  <c r="AT145" i="36" s="1"/>
  <c r="AP103" i="36"/>
  <c r="X148" i="36"/>
  <c r="AG148" i="36" s="1"/>
  <c r="Y148" i="36"/>
  <c r="AF148" i="36" s="1"/>
  <c r="Z22" i="36"/>
  <c r="BA124" i="36"/>
  <c r="AA175" i="36" s="1"/>
  <c r="BA125" i="36"/>
  <c r="AA176" i="36" s="1"/>
  <c r="AU83" i="36"/>
  <c r="AT83" i="36" s="1"/>
  <c r="AU127" i="36"/>
  <c r="AT127" i="36" s="1"/>
  <c r="AD81" i="36"/>
  <c r="AB81" i="36"/>
  <c r="AY81" i="36" s="1"/>
  <c r="X182" i="36" s="1"/>
  <c r="AD80" i="36"/>
  <c r="AB80" i="36"/>
  <c r="AY80" i="36" s="1"/>
  <c r="X181" i="36" s="1"/>
  <c r="AA22" i="36"/>
  <c r="AU128" i="36"/>
  <c r="AT128" i="36" s="1"/>
  <c r="AR84" i="36"/>
  <c r="AU84" i="36" s="1"/>
  <c r="AT84" i="36" s="1"/>
  <c r="AW128" i="36"/>
  <c r="AV128" i="36" s="1"/>
  <c r="BA79" i="36"/>
  <c r="Y180" i="36" s="1"/>
  <c r="BA96" i="36"/>
  <c r="X28" i="36"/>
  <c r="AV82" i="36"/>
  <c r="AN129" i="36"/>
  <c r="AP129" i="36" s="1"/>
  <c r="BA95" i="36"/>
  <c r="AM85" i="36"/>
  <c r="AR85" i="36" s="1"/>
  <c r="X131" i="36"/>
  <c r="AG131" i="36" s="1"/>
  <c r="Y131" i="36"/>
  <c r="AF131" i="36" s="1"/>
  <c r="X29" i="36"/>
  <c r="AV83" i="36"/>
  <c r="X86" i="36"/>
  <c r="AF86" i="36" s="1"/>
  <c r="Y86" i="36"/>
  <c r="AG86" i="36" s="1"/>
  <c r="AN85" i="36"/>
  <c r="AM129" i="36"/>
  <c r="AW127" i="36"/>
  <c r="Y130" i="36"/>
  <c r="AF130" i="36" s="1"/>
  <c r="X130" i="36"/>
  <c r="AG130" i="36" s="1"/>
  <c r="AY97" i="36"/>
  <c r="X198" i="36" s="1"/>
  <c r="AD144" i="36" l="1"/>
  <c r="AB144" i="36"/>
  <c r="AY144" i="36" s="1"/>
  <c r="AN104" i="36"/>
  <c r="AM104" i="36"/>
  <c r="AM107" i="38"/>
  <c r="AM148" i="36"/>
  <c r="AR148" i="36" s="1"/>
  <c r="W49" i="38"/>
  <c r="AP106" i="38"/>
  <c r="AQ106" i="38"/>
  <c r="X149" i="38"/>
  <c r="BA101" i="38"/>
  <c r="AR107" i="38"/>
  <c r="AB102" i="38"/>
  <c r="AY102" i="38" s="1"/>
  <c r="AD102" i="38"/>
  <c r="W156" i="38"/>
  <c r="W109" i="38"/>
  <c r="Y108" i="38"/>
  <c r="AG108" i="38" s="1"/>
  <c r="X108" i="38"/>
  <c r="AF108" i="38" s="1"/>
  <c r="W50" i="38"/>
  <c r="Y148" i="38"/>
  <c r="AW105" i="38"/>
  <c r="AU105" i="38"/>
  <c r="AT105" i="38" s="1"/>
  <c r="AN107" i="38"/>
  <c r="W106" i="36"/>
  <c r="W206" i="36"/>
  <c r="Y105" i="36"/>
  <c r="AG105" i="36" s="1"/>
  <c r="X105" i="36"/>
  <c r="AF105" i="36" s="1"/>
  <c r="AV145" i="36"/>
  <c r="Z41" i="36" s="1"/>
  <c r="AA41" i="36"/>
  <c r="AB100" i="36"/>
  <c r="AD100" i="36"/>
  <c r="X149" i="36"/>
  <c r="AG149" i="36" s="1"/>
  <c r="Y149" i="36"/>
  <c r="AF149" i="36" s="1"/>
  <c r="AR147" i="36"/>
  <c r="AQ147" i="36"/>
  <c r="Y150" i="36"/>
  <c r="AF150" i="36" s="1"/>
  <c r="X150" i="36"/>
  <c r="AG150" i="36" s="1"/>
  <c r="AN150" i="36" s="1"/>
  <c r="AB99" i="36"/>
  <c r="AD99" i="36"/>
  <c r="AU146" i="36"/>
  <c r="AT146" i="36" s="1"/>
  <c r="AW146" i="36"/>
  <c r="AU102" i="36"/>
  <c r="AT102" i="36" s="1"/>
  <c r="AW102" i="36"/>
  <c r="AN148" i="36"/>
  <c r="AR104" i="36"/>
  <c r="X47" i="36"/>
  <c r="AV101" i="36"/>
  <c r="AP104" i="36"/>
  <c r="AQ104" i="36"/>
  <c r="AR103" i="36"/>
  <c r="AU103" i="36" s="1"/>
  <c r="AT103" i="36" s="1"/>
  <c r="Z24" i="36"/>
  <c r="Y196" i="36"/>
  <c r="Y197" i="36"/>
  <c r="AM130" i="36"/>
  <c r="AR130" i="36" s="1"/>
  <c r="AD126" i="36"/>
  <c r="AB126" i="36"/>
  <c r="AY126" i="36" s="1"/>
  <c r="Z177" i="36" s="1"/>
  <c r="AW84" i="36"/>
  <c r="AV84" i="36" s="1"/>
  <c r="AA24" i="36"/>
  <c r="W28" i="36"/>
  <c r="V132" i="36"/>
  <c r="W132" i="36" s="1"/>
  <c r="BA97" i="36"/>
  <c r="AM131" i="36"/>
  <c r="AR131" i="36" s="1"/>
  <c r="AM86" i="36"/>
  <c r="AR86" i="36" s="1"/>
  <c r="V133" i="36"/>
  <c r="W133" i="36" s="1"/>
  <c r="W29" i="36"/>
  <c r="AN86" i="36"/>
  <c r="AR129" i="36"/>
  <c r="AQ129" i="36"/>
  <c r="BA81" i="36"/>
  <c r="Y182" i="36" s="1"/>
  <c r="AN130" i="36"/>
  <c r="AN131" i="36"/>
  <c r="Y87" i="36"/>
  <c r="AG87" i="36" s="1"/>
  <c r="X87" i="36"/>
  <c r="AF87" i="36" s="1"/>
  <c r="AA23" i="36"/>
  <c r="AV127" i="36"/>
  <c r="Z23" i="36" s="1"/>
  <c r="AQ85" i="36"/>
  <c r="AP85" i="36"/>
  <c r="BA80" i="36"/>
  <c r="Y181" i="36" s="1"/>
  <c r="Z195" i="36" l="1"/>
  <c r="BA144" i="36"/>
  <c r="AA195" i="36" s="1"/>
  <c r="AM105" i="36"/>
  <c r="AM108" i="38"/>
  <c r="AW103" i="36"/>
  <c r="X49" i="36" s="1"/>
  <c r="AM149" i="36"/>
  <c r="AR149" i="36" s="1"/>
  <c r="AB104" i="38"/>
  <c r="AY104" i="38" s="1"/>
  <c r="AD104" i="38"/>
  <c r="X51" i="38"/>
  <c r="AV105" i="38"/>
  <c r="Y149" i="38"/>
  <c r="AR108" i="38"/>
  <c r="X150" i="38"/>
  <c r="BA102" i="38"/>
  <c r="AU106" i="38"/>
  <c r="AT106" i="38" s="1"/>
  <c r="AW106" i="38"/>
  <c r="W157" i="38"/>
  <c r="Y109" i="38"/>
  <c r="AG109" i="38" s="1"/>
  <c r="X109" i="38"/>
  <c r="AF109" i="38" s="1"/>
  <c r="AD103" i="38"/>
  <c r="AB103" i="38"/>
  <c r="AY103" i="38" s="1"/>
  <c r="AQ107" i="38"/>
  <c r="AP107" i="38"/>
  <c r="AN108" i="38"/>
  <c r="AW104" i="36"/>
  <c r="AU104" i="36"/>
  <c r="AT104" i="36" s="1"/>
  <c r="AM150" i="36"/>
  <c r="AQ150" i="36" s="1"/>
  <c r="AA42" i="36"/>
  <c r="AV146" i="36"/>
  <c r="Z42" i="36" s="1"/>
  <c r="AU147" i="36"/>
  <c r="AT147" i="36" s="1"/>
  <c r="AW147" i="36"/>
  <c r="AB145" i="36"/>
  <c r="AY145" i="36" s="1"/>
  <c r="Z196" i="36" s="1"/>
  <c r="AD145" i="36"/>
  <c r="AP148" i="36"/>
  <c r="AQ148" i="36"/>
  <c r="X48" i="36"/>
  <c r="AV102" i="36"/>
  <c r="W47" i="36"/>
  <c r="V151" i="36"/>
  <c r="W151" i="36" s="1"/>
  <c r="AR105" i="36"/>
  <c r="AP150" i="36"/>
  <c r="AN105" i="36"/>
  <c r="AV103" i="36"/>
  <c r="AN149" i="36"/>
  <c r="W107" i="36"/>
  <c r="W207" i="36"/>
  <c r="X106" i="36"/>
  <c r="AF106" i="36" s="1"/>
  <c r="Y106" i="36"/>
  <c r="AG106" i="36" s="1"/>
  <c r="AN106" i="36" s="1"/>
  <c r="AD128" i="36"/>
  <c r="Y198" i="36"/>
  <c r="BA126" i="36"/>
  <c r="AA177" i="36" s="1"/>
  <c r="AB83" i="36"/>
  <c r="AY83" i="36" s="1"/>
  <c r="X184" i="36" s="1"/>
  <c r="AD83" i="36"/>
  <c r="AB82" i="36"/>
  <c r="AY82" i="36" s="1"/>
  <c r="X183" i="36" s="1"/>
  <c r="AD82" i="36"/>
  <c r="AD127" i="36"/>
  <c r="AB127" i="36"/>
  <c r="AY127" i="36" s="1"/>
  <c r="Z178" i="36" s="1"/>
  <c r="AB128" i="36"/>
  <c r="AY128" i="36" s="1"/>
  <c r="X30" i="36"/>
  <c r="AY99" i="36"/>
  <c r="AN87" i="36"/>
  <c r="AP87" i="36" s="1"/>
  <c r="X132" i="36"/>
  <c r="AG132" i="36" s="1"/>
  <c r="Y132" i="36"/>
  <c r="AF132" i="36" s="1"/>
  <c r="AQ130" i="36"/>
  <c r="AP130" i="36"/>
  <c r="AP131" i="36"/>
  <c r="AQ131" i="36"/>
  <c r="Y133" i="36"/>
  <c r="AF133" i="36" s="1"/>
  <c r="X133" i="36"/>
  <c r="AG133" i="36" s="1"/>
  <c r="AU129" i="36"/>
  <c r="AT129" i="36" s="1"/>
  <c r="AW129" i="36"/>
  <c r="X88" i="36"/>
  <c r="AF88" i="36" s="1"/>
  <c r="Y88" i="36"/>
  <c r="AG88" i="36" s="1"/>
  <c r="AQ86" i="36"/>
  <c r="AP86" i="36"/>
  <c r="V134" i="36"/>
  <c r="W134" i="36" s="1"/>
  <c r="W30" i="36"/>
  <c r="AY98" i="36"/>
  <c r="AU85" i="36"/>
  <c r="AT85" i="36" s="1"/>
  <c r="AW85" i="36"/>
  <c r="AM87" i="36"/>
  <c r="AM106" i="36" l="1"/>
  <c r="AQ106" i="36" s="1"/>
  <c r="AM109" i="38"/>
  <c r="AR109" i="38" s="1"/>
  <c r="X52" i="38"/>
  <c r="AV106" i="38"/>
  <c r="X152" i="38"/>
  <c r="BA104" i="38"/>
  <c r="AW107" i="38"/>
  <c r="AU107" i="38"/>
  <c r="AT107" i="38" s="1"/>
  <c r="AQ108" i="38"/>
  <c r="AP108" i="38"/>
  <c r="AN109" i="38"/>
  <c r="W51" i="38"/>
  <c r="X151" i="38"/>
  <c r="BA103" i="38"/>
  <c r="Y150" i="38"/>
  <c r="BA145" i="36"/>
  <c r="AA196" i="36" s="1"/>
  <c r="AB101" i="36"/>
  <c r="AD101" i="36"/>
  <c r="V153" i="36"/>
  <c r="W153" i="36" s="1"/>
  <c r="W49" i="36"/>
  <c r="V152" i="36"/>
  <c r="W152" i="36" s="1"/>
  <c r="W48" i="36"/>
  <c r="AB146" i="36"/>
  <c r="AY146" i="36" s="1"/>
  <c r="AD146" i="36"/>
  <c r="X151" i="36"/>
  <c r="AG151" i="36" s="1"/>
  <c r="Y151" i="36"/>
  <c r="AF151" i="36" s="1"/>
  <c r="AP106" i="36"/>
  <c r="AP105" i="36"/>
  <c r="AQ105" i="36"/>
  <c r="AP149" i="36"/>
  <c r="AQ149" i="36"/>
  <c r="AR106" i="36"/>
  <c r="AU148" i="36"/>
  <c r="AT148" i="36" s="1"/>
  <c r="AW148" i="36"/>
  <c r="AR150" i="36"/>
  <c r="AW150" i="36" s="1"/>
  <c r="AA43" i="36"/>
  <c r="AV147" i="36"/>
  <c r="Z43" i="36" s="1"/>
  <c r="W108" i="36"/>
  <c r="W208" i="36"/>
  <c r="Y107" i="36"/>
  <c r="AG107" i="36" s="1"/>
  <c r="X107" i="36"/>
  <c r="AF107" i="36" s="1"/>
  <c r="X50" i="36"/>
  <c r="AV104" i="36"/>
  <c r="BA128" i="36"/>
  <c r="AA179" i="36" s="1"/>
  <c r="Z179" i="36"/>
  <c r="BA98" i="36"/>
  <c r="X199" i="36"/>
  <c r="BA99" i="36"/>
  <c r="X200" i="36"/>
  <c r="BA127" i="36"/>
  <c r="AA178" i="36" s="1"/>
  <c r="AM88" i="36"/>
  <c r="AR88" i="36" s="1"/>
  <c r="AB84" i="36"/>
  <c r="AY84" i="36" s="1"/>
  <c r="X185" i="36" s="1"/>
  <c r="AD84" i="36"/>
  <c r="BA82" i="36"/>
  <c r="Y183" i="36" s="1"/>
  <c r="AM132" i="36"/>
  <c r="AR132" i="36" s="1"/>
  <c r="AQ87" i="36"/>
  <c r="AN133" i="36"/>
  <c r="AP133" i="36" s="1"/>
  <c r="BA83" i="36"/>
  <c r="Y184" i="36" s="1"/>
  <c r="AN132" i="36"/>
  <c r="AU130" i="36"/>
  <c r="AT130" i="36" s="1"/>
  <c r="AW130" i="36"/>
  <c r="AR87" i="36"/>
  <c r="Y89" i="36"/>
  <c r="AG89" i="36" s="1"/>
  <c r="X89" i="36"/>
  <c r="AF89" i="36" s="1"/>
  <c r="AU86" i="36"/>
  <c r="AT86" i="36" s="1"/>
  <c r="AW86" i="36"/>
  <c r="AA25" i="36"/>
  <c r="AV129" i="36"/>
  <c r="Z25" i="36" s="1"/>
  <c r="X134" i="36"/>
  <c r="AG134" i="36" s="1"/>
  <c r="Y134" i="36"/>
  <c r="AF134" i="36" s="1"/>
  <c r="AU131" i="36"/>
  <c r="AT131" i="36" s="1"/>
  <c r="AW131" i="36"/>
  <c r="AN88" i="36"/>
  <c r="X31" i="36"/>
  <c r="AV85" i="36"/>
  <c r="AM133" i="36"/>
  <c r="AM107" i="36" l="1"/>
  <c r="AM151" i="36"/>
  <c r="AR151" i="36" s="1"/>
  <c r="Y152" i="38"/>
  <c r="Y151" i="38"/>
  <c r="W52" i="38"/>
  <c r="AP109" i="38"/>
  <c r="AQ109" i="38"/>
  <c r="X53" i="38"/>
  <c r="AV107" i="38"/>
  <c r="AU108" i="38"/>
  <c r="AT108" i="38" s="1"/>
  <c r="AW108" i="38"/>
  <c r="AD105" i="38"/>
  <c r="AB105" i="38"/>
  <c r="AY105" i="38" s="1"/>
  <c r="AA46" i="36"/>
  <c r="AV150" i="36"/>
  <c r="Z46" i="36" s="1"/>
  <c r="AN107" i="36"/>
  <c r="X152" i="36"/>
  <c r="AG152" i="36" s="1"/>
  <c r="Y152" i="36"/>
  <c r="AF152" i="36" s="1"/>
  <c r="AR107" i="36"/>
  <c r="AU150" i="36"/>
  <c r="AT150" i="36" s="1"/>
  <c r="AW106" i="36"/>
  <c r="AU106" i="36"/>
  <c r="AT106" i="36" s="1"/>
  <c r="AD103" i="36"/>
  <c r="AB103" i="36"/>
  <c r="AA44" i="36"/>
  <c r="AV148" i="36"/>
  <c r="Z44" i="36" s="1"/>
  <c r="W109" i="36"/>
  <c r="W209" i="36"/>
  <c r="Y108" i="36"/>
  <c r="AG108" i="36" s="1"/>
  <c r="X108" i="36"/>
  <c r="AF108" i="36" s="1"/>
  <c r="Y153" i="36"/>
  <c r="AF153" i="36" s="1"/>
  <c r="X153" i="36"/>
  <c r="AG153" i="36" s="1"/>
  <c r="Z197" i="36"/>
  <c r="BA146" i="36"/>
  <c r="AA197" i="36" s="1"/>
  <c r="AU105" i="36"/>
  <c r="AT105" i="36" s="1"/>
  <c r="AW105" i="36"/>
  <c r="AB147" i="36"/>
  <c r="AY147" i="36" s="1"/>
  <c r="AD147" i="36"/>
  <c r="AN151" i="36"/>
  <c r="AD102" i="36"/>
  <c r="AB102" i="36"/>
  <c r="V154" i="36"/>
  <c r="W154" i="36" s="1"/>
  <c r="W50" i="36"/>
  <c r="AW149" i="36"/>
  <c r="AU149" i="36"/>
  <c r="AT149" i="36" s="1"/>
  <c r="Y199" i="36"/>
  <c r="Y200" i="36"/>
  <c r="AM89" i="36"/>
  <c r="AR89" i="36" s="1"/>
  <c r="AD129" i="36"/>
  <c r="AB129" i="36"/>
  <c r="AY129" i="36" s="1"/>
  <c r="Z180" i="36" s="1"/>
  <c r="AW87" i="36"/>
  <c r="AV87" i="36" s="1"/>
  <c r="AQ133" i="36"/>
  <c r="AN134" i="36"/>
  <c r="AP134" i="36" s="1"/>
  <c r="AP132" i="36"/>
  <c r="AQ132" i="36"/>
  <c r="AN89" i="36"/>
  <c r="AP89" i="36" s="1"/>
  <c r="AU87" i="36"/>
  <c r="AT87" i="36" s="1"/>
  <c r="AY100" i="36"/>
  <c r="X201" i="36" s="1"/>
  <c r="AP88" i="36"/>
  <c r="AQ88" i="36"/>
  <c r="AA26" i="36"/>
  <c r="AV130" i="36"/>
  <c r="Z26" i="36" s="1"/>
  <c r="AA27" i="36"/>
  <c r="AV131" i="36"/>
  <c r="Z27" i="36" s="1"/>
  <c r="V135" i="36"/>
  <c r="W135" i="36" s="1"/>
  <c r="W31" i="36"/>
  <c r="X32" i="36"/>
  <c r="AV86" i="36"/>
  <c r="AM134" i="36"/>
  <c r="X90" i="36"/>
  <c r="AF90" i="36" s="1"/>
  <c r="Y90" i="36"/>
  <c r="AG90" i="36" s="1"/>
  <c r="AR133" i="36"/>
  <c r="BA84" i="36"/>
  <c r="Y185" i="36" s="1"/>
  <c r="AM108" i="36" l="1"/>
  <c r="AN152" i="36"/>
  <c r="AN153" i="36"/>
  <c r="AW109" i="38"/>
  <c r="AU109" i="38"/>
  <c r="AT109" i="38" s="1"/>
  <c r="AD106" i="38"/>
  <c r="AB106" i="38"/>
  <c r="AY106" i="38" s="1"/>
  <c r="X54" i="38"/>
  <c r="AV108" i="38"/>
  <c r="W53" i="38"/>
  <c r="X153" i="38"/>
  <c r="BA105" i="38"/>
  <c r="W210" i="36"/>
  <c r="X109" i="36"/>
  <c r="AF109" i="36" s="1"/>
  <c r="Y109" i="36"/>
  <c r="AG109" i="36" s="1"/>
  <c r="AB148" i="36"/>
  <c r="AY148" i="36" s="1"/>
  <c r="Z199" i="36" s="1"/>
  <c r="AD148" i="36"/>
  <c r="AP151" i="36"/>
  <c r="AQ151" i="36"/>
  <c r="AM152" i="36"/>
  <c r="X154" i="36"/>
  <c r="AG154" i="36" s="1"/>
  <c r="Y154" i="36"/>
  <c r="AF154" i="36" s="1"/>
  <c r="AP153" i="36"/>
  <c r="AP152" i="36"/>
  <c r="X51" i="36"/>
  <c r="AV105" i="36"/>
  <c r="AM153" i="36"/>
  <c r="AQ153" i="36" s="1"/>
  <c r="AP107" i="36"/>
  <c r="AQ107" i="36"/>
  <c r="AA45" i="36"/>
  <c r="AV149" i="36"/>
  <c r="Z45" i="36" s="1"/>
  <c r="AR108" i="36"/>
  <c r="AB150" i="36"/>
  <c r="AD150" i="36"/>
  <c r="AD104" i="36"/>
  <c r="AB104" i="36"/>
  <c r="BA147" i="36"/>
  <c r="AA198" i="36" s="1"/>
  <c r="Z198" i="36"/>
  <c r="AN108" i="36"/>
  <c r="X52" i="36"/>
  <c r="AV106" i="36"/>
  <c r="AW133" i="36"/>
  <c r="AV133" i="36" s="1"/>
  <c r="BA129" i="36"/>
  <c r="AA180" i="36" s="1"/>
  <c r="AD85" i="36"/>
  <c r="AB85" i="36"/>
  <c r="AY85" i="36" s="1"/>
  <c r="X186" i="36" s="1"/>
  <c r="AD130" i="36"/>
  <c r="AB130" i="36"/>
  <c r="AY130" i="36" s="1"/>
  <c r="Z181" i="36" s="1"/>
  <c r="AD131" i="36"/>
  <c r="AB131" i="36"/>
  <c r="AY131" i="36" s="1"/>
  <c r="Z182" i="36" s="1"/>
  <c r="X33" i="36"/>
  <c r="AQ134" i="36"/>
  <c r="AU132" i="36"/>
  <c r="AT132" i="36" s="1"/>
  <c r="AW132" i="36"/>
  <c r="BA100" i="36"/>
  <c r="AN90" i="36"/>
  <c r="AP90" i="36" s="1"/>
  <c r="AQ89" i="36"/>
  <c r="AU89" i="36" s="1"/>
  <c r="AT89" i="36" s="1"/>
  <c r="AU133" i="36"/>
  <c r="AT133" i="36" s="1"/>
  <c r="AW88" i="36"/>
  <c r="AU88" i="36"/>
  <c r="AT88" i="36" s="1"/>
  <c r="AY101" i="36"/>
  <c r="X202" i="36" s="1"/>
  <c r="Y91" i="36"/>
  <c r="AG91" i="36" s="1"/>
  <c r="X91" i="36"/>
  <c r="AF91" i="36" s="1"/>
  <c r="X135" i="36"/>
  <c r="AG135" i="36" s="1"/>
  <c r="Y135" i="36"/>
  <c r="AF135" i="36" s="1"/>
  <c r="V136" i="36"/>
  <c r="W136" i="36" s="1"/>
  <c r="W32" i="36"/>
  <c r="W33" i="36"/>
  <c r="V137" i="36"/>
  <c r="W137" i="36" s="1"/>
  <c r="AY102" i="36"/>
  <c r="X203" i="36" s="1"/>
  <c r="AR134" i="36"/>
  <c r="AM90" i="36"/>
  <c r="AN109" i="36" l="1"/>
  <c r="BA148" i="36"/>
  <c r="AA199" i="36" s="1"/>
  <c r="AM154" i="36"/>
  <c r="Y153" i="38"/>
  <c r="AD107" i="38"/>
  <c r="AB107" i="38"/>
  <c r="AY107" i="38" s="1"/>
  <c r="X55" i="38"/>
  <c r="AV109" i="38"/>
  <c r="X154" i="38"/>
  <c r="BA106" i="38"/>
  <c r="W54" i="38"/>
  <c r="AW151" i="36"/>
  <c r="AU151" i="36"/>
  <c r="AT151" i="36" s="1"/>
  <c r="V156" i="36"/>
  <c r="W156" i="36" s="1"/>
  <c r="W52" i="36"/>
  <c r="AR152" i="36"/>
  <c r="AP108" i="36"/>
  <c r="AQ108" i="36"/>
  <c r="AQ152" i="36"/>
  <c r="W51" i="36"/>
  <c r="V155" i="36"/>
  <c r="W155" i="36" s="1"/>
  <c r="AD149" i="36"/>
  <c r="AB149" i="36"/>
  <c r="AY149" i="36" s="1"/>
  <c r="AW107" i="36"/>
  <c r="AU107" i="36"/>
  <c r="AT107" i="36" s="1"/>
  <c r="AP109" i="36"/>
  <c r="AR154" i="36"/>
  <c r="AM109" i="36"/>
  <c r="AR153" i="36"/>
  <c r="AW153" i="36" s="1"/>
  <c r="AN154" i="36"/>
  <c r="AA29" i="36"/>
  <c r="Z29" i="36"/>
  <c r="AY150" i="36"/>
  <c r="Y201" i="36"/>
  <c r="BA130" i="36"/>
  <c r="AA181" i="36" s="1"/>
  <c r="AQ90" i="36"/>
  <c r="BA131" i="36"/>
  <c r="AA182" i="36" s="1"/>
  <c r="AD86" i="36"/>
  <c r="AB86" i="36"/>
  <c r="AY86" i="36" s="1"/>
  <c r="X187" i="36" s="1"/>
  <c r="AD87" i="36"/>
  <c r="AB87" i="36"/>
  <c r="AY87" i="36" s="1"/>
  <c r="X188" i="36" s="1"/>
  <c r="AW89" i="36"/>
  <c r="AV89" i="36" s="1"/>
  <c r="AN91" i="36"/>
  <c r="AP91" i="36" s="1"/>
  <c r="AM135" i="36"/>
  <c r="AR135" i="36" s="1"/>
  <c r="AU134" i="36"/>
  <c r="AT134" i="36" s="1"/>
  <c r="AV132" i="36"/>
  <c r="Z28" i="36" s="1"/>
  <c r="AA28" i="36"/>
  <c r="AN135" i="36"/>
  <c r="AP135" i="36" s="1"/>
  <c r="X136" i="36"/>
  <c r="AG136" i="36" s="1"/>
  <c r="Y136" i="36"/>
  <c r="AF136" i="36" s="1"/>
  <c r="AM91" i="36"/>
  <c r="AW134" i="36"/>
  <c r="X34" i="36"/>
  <c r="AV88" i="36"/>
  <c r="AY104" i="36"/>
  <c r="BA102" i="36"/>
  <c r="BA101" i="36"/>
  <c r="Y137" i="36"/>
  <c r="AF137" i="36" s="1"/>
  <c r="X137" i="36"/>
  <c r="AG137" i="36" s="1"/>
  <c r="AR90" i="36"/>
  <c r="BA85" i="36"/>
  <c r="Y186" i="36" s="1"/>
  <c r="AB108" i="38" l="1"/>
  <c r="AY108" i="38" s="1"/>
  <c r="AD108" i="38"/>
  <c r="X155" i="38"/>
  <c r="BA107" i="38"/>
  <c r="Y154" i="38"/>
  <c r="W55" i="38"/>
  <c r="AA49" i="36"/>
  <c r="AV153" i="36"/>
  <c r="Z49" i="36" s="1"/>
  <c r="AR109" i="36"/>
  <c r="AU153" i="36"/>
  <c r="AT153" i="36" s="1"/>
  <c r="BA149" i="36"/>
  <c r="AA200" i="36" s="1"/>
  <c r="Z200" i="36"/>
  <c r="X53" i="36"/>
  <c r="AV107" i="36"/>
  <c r="AB106" i="36"/>
  <c r="AD106" i="36"/>
  <c r="AQ109" i="36"/>
  <c r="Y155" i="36"/>
  <c r="AF155" i="36" s="1"/>
  <c r="X155" i="36"/>
  <c r="AG155" i="36" s="1"/>
  <c r="X156" i="36"/>
  <c r="AG156" i="36" s="1"/>
  <c r="Y156" i="36"/>
  <c r="AF156" i="36" s="1"/>
  <c r="AD105" i="36"/>
  <c r="AB105" i="36"/>
  <c r="AU108" i="36"/>
  <c r="AT108" i="36" s="1"/>
  <c r="AW108" i="36"/>
  <c r="AP154" i="36"/>
  <c r="AQ154" i="36"/>
  <c r="AW152" i="36"/>
  <c r="AU152" i="36"/>
  <c r="AT152" i="36" s="1"/>
  <c r="AA47" i="36"/>
  <c r="AV151" i="36"/>
  <c r="Z47" i="36" s="1"/>
  <c r="AD133" i="36"/>
  <c r="AB133" i="36"/>
  <c r="AY133" i="36" s="1"/>
  <c r="Z184" i="36" s="1"/>
  <c r="Y202" i="36"/>
  <c r="BA150" i="36"/>
  <c r="AA201" i="36" s="1"/>
  <c r="Z201" i="36"/>
  <c r="Y203" i="36"/>
  <c r="BA104" i="36"/>
  <c r="X205" i="36"/>
  <c r="AU90" i="36"/>
  <c r="AT90" i="36" s="1"/>
  <c r="AM137" i="36"/>
  <c r="AR137" i="36" s="1"/>
  <c r="AB132" i="36"/>
  <c r="AY132" i="36" s="1"/>
  <c r="Z183" i="36" s="1"/>
  <c r="AD132" i="36"/>
  <c r="X35" i="36"/>
  <c r="AQ135" i="36"/>
  <c r="AU135" i="36" s="1"/>
  <c r="AT135" i="36" s="1"/>
  <c r="AY103" i="36"/>
  <c r="BA87" i="36"/>
  <c r="Y188" i="36" s="1"/>
  <c r="AW90" i="36"/>
  <c r="X36" i="36" s="1"/>
  <c r="AN136" i="36"/>
  <c r="AP136" i="36" s="1"/>
  <c r="AR91" i="36"/>
  <c r="AN137" i="36"/>
  <c r="W34" i="36"/>
  <c r="V138" i="36"/>
  <c r="W138" i="36" s="1"/>
  <c r="AA30" i="36"/>
  <c r="AV134" i="36"/>
  <c r="Z30" i="36" s="1"/>
  <c r="V139" i="36"/>
  <c r="W139" i="36" s="1"/>
  <c r="W35" i="36"/>
  <c r="AQ91" i="36"/>
  <c r="BA86" i="36"/>
  <c r="Y187" i="36" s="1"/>
  <c r="AM136" i="36"/>
  <c r="AM155" i="36" l="1"/>
  <c r="AR155" i="36" s="1"/>
  <c r="AM156" i="36"/>
  <c r="AR156" i="36" s="1"/>
  <c r="X156" i="38"/>
  <c r="BA108" i="38"/>
  <c r="Y155" i="38"/>
  <c r="AD109" i="38"/>
  <c r="AB109" i="38"/>
  <c r="AY109" i="38" s="1"/>
  <c r="AU154" i="36"/>
  <c r="AT154" i="36" s="1"/>
  <c r="AW154" i="36"/>
  <c r="AN155" i="36"/>
  <c r="X54" i="36"/>
  <c r="AV108" i="36"/>
  <c r="AW109" i="36"/>
  <c r="AU109" i="36"/>
  <c r="AT109" i="36" s="1"/>
  <c r="AA48" i="36"/>
  <c r="AV152" i="36"/>
  <c r="Z48" i="36" s="1"/>
  <c r="AB151" i="36"/>
  <c r="AY151" i="36" s="1"/>
  <c r="Z202" i="36" s="1"/>
  <c r="AD151" i="36"/>
  <c r="AD153" i="36"/>
  <c r="AB153" i="36"/>
  <c r="AN156" i="36"/>
  <c r="V157" i="36"/>
  <c r="W157" i="36" s="1"/>
  <c r="W53" i="36"/>
  <c r="BA133" i="36"/>
  <c r="AA184" i="36" s="1"/>
  <c r="Y205" i="36"/>
  <c r="BA103" i="36"/>
  <c r="X204" i="36"/>
  <c r="BA132" i="36"/>
  <c r="AA183" i="36" s="1"/>
  <c r="AD89" i="36"/>
  <c r="AB89" i="36"/>
  <c r="AY89" i="36" s="1"/>
  <c r="X190" i="36" s="1"/>
  <c r="AD88" i="36"/>
  <c r="AB88" i="36"/>
  <c r="AY88" i="36" s="1"/>
  <c r="X189" i="36" s="1"/>
  <c r="AB134" i="36"/>
  <c r="AY134" i="36" s="1"/>
  <c r="Z185" i="36" s="1"/>
  <c r="AD134" i="36"/>
  <c r="AW135" i="36"/>
  <c r="AV135" i="36" s="1"/>
  <c r="Z31" i="36" s="1"/>
  <c r="AV90" i="36"/>
  <c r="W36" i="36" s="1"/>
  <c r="AU91" i="36"/>
  <c r="AT91" i="36" s="1"/>
  <c r="AW91" i="36"/>
  <c r="AR136" i="36"/>
  <c r="AQ137" i="36"/>
  <c r="AP137" i="36"/>
  <c r="X138" i="36"/>
  <c r="AG138" i="36" s="1"/>
  <c r="Y138" i="36"/>
  <c r="AF138" i="36" s="1"/>
  <c r="AY105" i="36"/>
  <c r="X206" i="36" s="1"/>
  <c r="X139" i="36"/>
  <c r="AG139" i="36" s="1"/>
  <c r="Y139" i="36"/>
  <c r="AF139" i="36" s="1"/>
  <c r="AQ136" i="36"/>
  <c r="BA151" i="36" l="1"/>
  <c r="AA202" i="36" s="1"/>
  <c r="Y156" i="38"/>
  <c r="X157" i="38"/>
  <c r="BA109" i="38"/>
  <c r="AD152" i="36"/>
  <c r="AB152" i="36"/>
  <c r="AY152" i="36" s="1"/>
  <c r="AD107" i="36"/>
  <c r="AB107" i="36"/>
  <c r="X157" i="36"/>
  <c r="AG157" i="36" s="1"/>
  <c r="Y157" i="36"/>
  <c r="AF157" i="36" s="1"/>
  <c r="AP155" i="36"/>
  <c r="AQ155" i="36"/>
  <c r="AP156" i="36"/>
  <c r="AQ156" i="36"/>
  <c r="X55" i="36"/>
  <c r="AV109" i="36"/>
  <c r="AA50" i="36"/>
  <c r="AV154" i="36"/>
  <c r="Z50" i="36" s="1"/>
  <c r="W54" i="36"/>
  <c r="V158" i="36"/>
  <c r="W158" i="36" s="1"/>
  <c r="AY153" i="36"/>
  <c r="Y204" i="36"/>
  <c r="BA134" i="36"/>
  <c r="AA185" i="36" s="1"/>
  <c r="BA89" i="36"/>
  <c r="Y190" i="36" s="1"/>
  <c r="AB90" i="36"/>
  <c r="AY90" i="36" s="1"/>
  <c r="X191" i="36" s="1"/>
  <c r="AD90" i="36"/>
  <c r="AN138" i="36"/>
  <c r="AP138" i="36" s="1"/>
  <c r="AN139" i="36"/>
  <c r="AP139" i="36" s="1"/>
  <c r="AM138" i="36"/>
  <c r="V140" i="36"/>
  <c r="W140" i="36" s="1"/>
  <c r="X140" i="36" s="1"/>
  <c r="AG140" i="36" s="1"/>
  <c r="AA31" i="36"/>
  <c r="AY106" i="36" s="1"/>
  <c r="X207" i="36" s="1"/>
  <c r="AU136" i="36"/>
  <c r="AT136" i="36" s="1"/>
  <c r="AW136" i="36"/>
  <c r="AU137" i="36"/>
  <c r="AT137" i="36" s="1"/>
  <c r="AW137" i="36"/>
  <c r="BA88" i="36"/>
  <c r="Y189" i="36" s="1"/>
  <c r="BA105" i="36"/>
  <c r="X37" i="36"/>
  <c r="AV91" i="36"/>
  <c r="AM139" i="36"/>
  <c r="AN157" i="36" l="1"/>
  <c r="AM157" i="36"/>
  <c r="Y157" i="38"/>
  <c r="AB154" i="36"/>
  <c r="AY154" i="36" s="1"/>
  <c r="AD154" i="36"/>
  <c r="AR157" i="36"/>
  <c r="AW155" i="36"/>
  <c r="AU155" i="36"/>
  <c r="AT155" i="36" s="1"/>
  <c r="AP157" i="36"/>
  <c r="AQ157" i="36"/>
  <c r="AB108" i="36"/>
  <c r="AD108" i="36"/>
  <c r="V159" i="36"/>
  <c r="W159" i="36" s="1"/>
  <c r="W55" i="36"/>
  <c r="AW156" i="36"/>
  <c r="AU156" i="36"/>
  <c r="AT156" i="36" s="1"/>
  <c r="Z203" i="36"/>
  <c r="BA152" i="36"/>
  <c r="AA203" i="36" s="1"/>
  <c r="Y158" i="36"/>
  <c r="AF158" i="36" s="1"/>
  <c r="X158" i="36"/>
  <c r="AG158" i="36" s="1"/>
  <c r="AN158" i="36" s="1"/>
  <c r="Y206" i="36"/>
  <c r="BA153" i="36"/>
  <c r="AA204" i="36" s="1"/>
  <c r="Z204" i="36"/>
  <c r="AD135" i="36"/>
  <c r="AB135" i="36"/>
  <c r="AY135" i="36" s="1"/>
  <c r="Z186" i="36" s="1"/>
  <c r="AQ138" i="36"/>
  <c r="AR138" i="36"/>
  <c r="BA90" i="36"/>
  <c r="Y191" i="36" s="1"/>
  <c r="BA106" i="36"/>
  <c r="Y140" i="36"/>
  <c r="AF140" i="36" s="1"/>
  <c r="AM140" i="36" s="1"/>
  <c r="AR140" i="36" s="1"/>
  <c r="AR139" i="36"/>
  <c r="AA32" i="36"/>
  <c r="AV136" i="36"/>
  <c r="Z32" i="36" s="1"/>
  <c r="AA33" i="36"/>
  <c r="AV137" i="36"/>
  <c r="Z33" i="36" s="1"/>
  <c r="V141" i="36"/>
  <c r="W141" i="36" s="1"/>
  <c r="W37" i="36"/>
  <c r="AQ139" i="36"/>
  <c r="AM158" i="36" l="1"/>
  <c r="AW157" i="36"/>
  <c r="AU157" i="36"/>
  <c r="AT157" i="36" s="1"/>
  <c r="AA52" i="36"/>
  <c r="AV156" i="36"/>
  <c r="Z52" i="36" s="1"/>
  <c r="AA51" i="36"/>
  <c r="AV155" i="36"/>
  <c r="Z51" i="36" s="1"/>
  <c r="AB109" i="36"/>
  <c r="AD109" i="36"/>
  <c r="X159" i="36"/>
  <c r="AG159" i="36" s="1"/>
  <c r="Y159" i="36"/>
  <c r="AF159" i="36" s="1"/>
  <c r="AP158" i="36"/>
  <c r="AQ158" i="36"/>
  <c r="AR158" i="36"/>
  <c r="BA154" i="36"/>
  <c r="AA205" i="36" s="1"/>
  <c r="Z205" i="36"/>
  <c r="Y207" i="36"/>
  <c r="BA135" i="36"/>
  <c r="AA186" i="36" s="1"/>
  <c r="AW138" i="36"/>
  <c r="AV138" i="36" s="1"/>
  <c r="Z34" i="36" s="1"/>
  <c r="AB91" i="36"/>
  <c r="AY91" i="36" s="1"/>
  <c r="X192" i="36" s="1"/>
  <c r="AD91" i="36"/>
  <c r="AN140" i="36"/>
  <c r="AP140" i="36" s="1"/>
  <c r="AD136" i="36"/>
  <c r="AB136" i="36"/>
  <c r="AY136" i="36" s="1"/>
  <c r="Z187" i="36" s="1"/>
  <c r="AD137" i="36"/>
  <c r="AB137" i="36"/>
  <c r="AY137" i="36" s="1"/>
  <c r="Z188" i="36" s="1"/>
  <c r="AU138" i="36"/>
  <c r="AT138" i="36" s="1"/>
  <c r="AW139" i="36"/>
  <c r="AU139" i="36"/>
  <c r="AT139" i="36" s="1"/>
  <c r="AY108" i="36"/>
  <c r="X209" i="36" s="1"/>
  <c r="Y141" i="36"/>
  <c r="AF141" i="36" s="1"/>
  <c r="X141" i="36"/>
  <c r="AG141" i="36" s="1"/>
  <c r="AY107" i="36"/>
  <c r="AN159" i="36" l="1"/>
  <c r="AP159" i="36" s="1"/>
  <c r="AD155" i="36"/>
  <c r="AB155" i="36"/>
  <c r="AY155" i="36" s="1"/>
  <c r="AW158" i="36"/>
  <c r="AU158" i="36"/>
  <c r="AT158" i="36" s="1"/>
  <c r="AD156" i="36"/>
  <c r="AB156" i="36"/>
  <c r="AY156" i="36" s="1"/>
  <c r="BA156" i="36" s="1"/>
  <c r="AA207" i="36" s="1"/>
  <c r="AM159" i="36"/>
  <c r="AQ159" i="36" s="1"/>
  <c r="AA53" i="36"/>
  <c r="AV157" i="36"/>
  <c r="Z53" i="36" s="1"/>
  <c r="BA107" i="36"/>
  <c r="X208" i="36"/>
  <c r="AQ140" i="36"/>
  <c r="AU140" i="36" s="1"/>
  <c r="AT140" i="36" s="1"/>
  <c r="BA137" i="36"/>
  <c r="AA188" i="36" s="1"/>
  <c r="BA136" i="36"/>
  <c r="AA187" i="36" s="1"/>
  <c r="AA34" i="36"/>
  <c r="AB138" i="36" s="1"/>
  <c r="AY138" i="36" s="1"/>
  <c r="Z189" i="36" s="1"/>
  <c r="AM141" i="36"/>
  <c r="AR141" i="36" s="1"/>
  <c r="AN141" i="36"/>
  <c r="BA108" i="36"/>
  <c r="BA91" i="36"/>
  <c r="Y192" i="36" s="1"/>
  <c r="AA35" i="36"/>
  <c r="AV139" i="36"/>
  <c r="Z35" i="36" s="1"/>
  <c r="AY109" i="36"/>
  <c r="X210" i="36" s="1"/>
  <c r="Z207" i="36" l="1"/>
  <c r="AA54" i="36"/>
  <c r="AV158" i="36"/>
  <c r="Z54" i="36" s="1"/>
  <c r="Z206" i="36"/>
  <c r="BA155" i="36"/>
  <c r="AA206" i="36" s="1"/>
  <c r="AD157" i="36"/>
  <c r="AB157" i="36"/>
  <c r="AY157" i="36" s="1"/>
  <c r="AR159" i="36"/>
  <c r="AU159" i="36" s="1"/>
  <c r="AT159" i="36" s="1"/>
  <c r="AW140" i="36"/>
  <c r="AV140" i="36" s="1"/>
  <c r="Z36" i="36" s="1"/>
  <c r="Y208" i="36"/>
  <c r="Y209" i="36"/>
  <c r="AD138" i="36"/>
  <c r="BA138" i="36" s="1"/>
  <c r="AA189" i="36" s="1"/>
  <c r="AQ141" i="36"/>
  <c r="AD139" i="36"/>
  <c r="AB139" i="36"/>
  <c r="AY139" i="36" s="1"/>
  <c r="Z190" i="36" s="1"/>
  <c r="BA109" i="36"/>
  <c r="AP141" i="36"/>
  <c r="AY110" i="36"/>
  <c r="AW159" i="36" l="1"/>
  <c r="AA55" i="36" s="1"/>
  <c r="AV159" i="36"/>
  <c r="Z55" i="36" s="1"/>
  <c r="AD158" i="36"/>
  <c r="AB158" i="36"/>
  <c r="AY158" i="36" s="1"/>
  <c r="BA158" i="36" s="1"/>
  <c r="AA209" i="36" s="1"/>
  <c r="AA36" i="36"/>
  <c r="AD140" i="36" s="1"/>
  <c r="Y210" i="36"/>
  <c r="BA157" i="36"/>
  <c r="AA208" i="36" s="1"/>
  <c r="Z208" i="36"/>
  <c r="BA110" i="36"/>
  <c r="X211" i="36"/>
  <c r="BA139" i="36"/>
  <c r="AA190" i="36" s="1"/>
  <c r="AW141" i="36"/>
  <c r="AV141" i="36" s="1"/>
  <c r="Z37" i="36" s="1"/>
  <c r="AU141" i="36"/>
  <c r="AT141" i="36" s="1"/>
  <c r="Z209" i="36" l="1"/>
  <c r="AB159" i="36"/>
  <c r="AY159" i="36" s="1"/>
  <c r="Z210" i="36" s="1"/>
  <c r="AD159" i="36"/>
  <c r="AB140" i="36"/>
  <c r="AY140" i="36" s="1"/>
  <c r="Z191" i="36" s="1"/>
  <c r="AY160" i="36"/>
  <c r="Y211" i="36"/>
  <c r="AA37" i="36"/>
  <c r="AB141" i="36" s="1"/>
  <c r="AY141" i="36" s="1"/>
  <c r="Z192" i="36" s="1"/>
  <c r="BA159" i="36" l="1"/>
  <c r="AA210" i="36" s="1"/>
  <c r="BA140" i="36"/>
  <c r="AA191" i="36" s="1"/>
  <c r="BA160" i="36"/>
  <c r="AA211" i="36" s="1"/>
  <c r="Z211" i="36"/>
  <c r="AD141" i="36"/>
  <c r="BA141" i="36" s="1"/>
  <c r="AA192" i="36" s="1"/>
</calcChain>
</file>

<file path=xl/sharedStrings.xml><?xml version="1.0" encoding="utf-8"?>
<sst xmlns="http://schemas.openxmlformats.org/spreadsheetml/2006/main" count="490" uniqueCount="122">
  <si>
    <t>R. Abbott</t>
  </si>
  <si>
    <t>Author:</t>
  </si>
  <si>
    <t>Check:</t>
  </si>
  <si>
    <t>Date:</t>
  </si>
  <si>
    <t>Revision:</t>
  </si>
  <si>
    <t>Report:</t>
  </si>
  <si>
    <t>Page:</t>
  </si>
  <si>
    <t>Section:</t>
  </si>
  <si>
    <t>Document Number:</t>
  </si>
  <si>
    <t>Revision Level :</t>
  </si>
  <si>
    <t xml:space="preserve"> </t>
  </si>
  <si>
    <t>in</t>
  </si>
  <si>
    <t>θ</t>
  </si>
  <si>
    <t>Total Report Pages:</t>
  </si>
  <si>
    <t xml:space="preserve">Page </t>
  </si>
  <si>
    <t>Title</t>
  </si>
  <si>
    <t>Sub</t>
  </si>
  <si>
    <t>Fig</t>
  </si>
  <si>
    <t>Table</t>
  </si>
  <si>
    <t>No</t>
  </si>
  <si>
    <t>Section Number:</t>
  </si>
  <si>
    <t>Sheet Name</t>
  </si>
  <si>
    <t>Report Title:</t>
  </si>
  <si>
    <t>Title:</t>
  </si>
  <si>
    <t>Running Counts</t>
  </si>
  <si>
    <t>Total Sheet Pages:</t>
  </si>
  <si>
    <t>Total Title No:</t>
  </si>
  <si>
    <t>Total Sub No:</t>
  </si>
  <si>
    <t>Total Fig No:</t>
  </si>
  <si>
    <t>Total Table No:</t>
  </si>
  <si>
    <t>About us:</t>
  </si>
  <si>
    <t xml:space="preserve"> spreadsheets@abbottaerospace.com</t>
  </si>
  <si>
    <t>Proprietary information:</t>
  </si>
  <si>
    <t>IMPORTANT INFORMATION</t>
  </si>
  <si>
    <t>L₆</t>
  </si>
  <si>
    <t>deg</t>
  </si>
  <si>
    <t>L₃</t>
  </si>
  <si>
    <t>L₂</t>
  </si>
  <si>
    <t>y</t>
  </si>
  <si>
    <t>L₁</t>
  </si>
  <si>
    <t>x</t>
  </si>
  <si>
    <t>(in)</t>
  </si>
  <si>
    <t>A</t>
  </si>
  <si>
    <t>B</t>
  </si>
  <si>
    <t>C</t>
  </si>
  <si>
    <t>D</t>
  </si>
  <si>
    <t>E</t>
  </si>
  <si>
    <t>F</t>
  </si>
  <si>
    <t xml:space="preserve">Perpendicular </t>
  </si>
  <si>
    <t>Distance between</t>
  </si>
  <si>
    <t>C1</t>
  </si>
  <si>
    <t>C2</t>
  </si>
  <si>
    <t>Point A and Rod</t>
  </si>
  <si>
    <t>Point D and Rod</t>
  </si>
  <si>
    <t>h₁ =</t>
  </si>
  <si>
    <t>k₁ =</t>
  </si>
  <si>
    <t>r₁ =</t>
  </si>
  <si>
    <t>h₂ =</t>
  </si>
  <si>
    <t>k₂ =</t>
  </si>
  <si>
    <t>r₂ =</t>
  </si>
  <si>
    <t>G</t>
  </si>
  <si>
    <t>H</t>
  </si>
  <si>
    <t>(deg)</t>
  </si>
  <si>
    <t>LOWER ROD</t>
  </si>
  <si>
    <t>UPPER ROD</t>
  </si>
  <si>
    <t>Limit</t>
  </si>
  <si>
    <t>Resulting Moment</t>
  </si>
  <si>
    <t>R₁ x</t>
  </si>
  <si>
    <t>R₁ y</t>
  </si>
  <si>
    <t>Load in Rod</t>
  </si>
  <si>
    <t>about 'D'</t>
  </si>
  <si>
    <t>(lb)</t>
  </si>
  <si>
    <t>(inlb)</t>
  </si>
  <si>
    <t>Range of motion of primary bell crank</t>
  </si>
  <si>
    <t>Min =</t>
  </si>
  <si>
    <t>Max =</t>
  </si>
  <si>
    <t>inlb</t>
  </si>
  <si>
    <t>ROD 1</t>
  </si>
  <si>
    <t>L₄</t>
  </si>
  <si>
    <t>L₁ =</t>
  </si>
  <si>
    <t>ROD 1 =</t>
  </si>
  <si>
    <t>L₃ =</t>
  </si>
  <si>
    <t>L₄ =</t>
  </si>
  <si>
    <t>L₆ =</t>
  </si>
  <si>
    <t>Angle C-D-E =</t>
  </si>
  <si>
    <t>Fixed Points</t>
  </si>
  <si>
    <t>x (in)</t>
  </si>
  <si>
    <t>y (in)</t>
  </si>
  <si>
    <t>Moment About A =</t>
  </si>
  <si>
    <t>Calculation of Point C, Intersection</t>
  </si>
  <si>
    <t>Calculation of Point F, Intersection</t>
  </si>
  <si>
    <t>Mechanism Diagram Position =</t>
  </si>
  <si>
    <t>Load in Rod 1</t>
  </si>
  <si>
    <t>Moment Around Point D</t>
  </si>
  <si>
    <t>Moment Around Point G</t>
  </si>
  <si>
    <t>Two Bellcrank Kinematic System</t>
  </si>
  <si>
    <t>ROD 2</t>
  </si>
  <si>
    <t>Load in Rod 2</t>
  </si>
  <si>
    <t>Loads and Momenxt expressed per Moment about A</t>
  </si>
  <si>
    <t>ROD 2 =</t>
  </si>
  <si>
    <t>One Bellcrank Kinematic System</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</si>
  <si>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</si>
  <si>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</si>
  <si>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</si>
  <si>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</si>
  <si>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20/10/2013</t>
  </si>
  <si>
    <t>IR</t>
  </si>
  <si>
    <t>AA-SM-223</t>
  </si>
  <si>
    <t>STANDARD SPREADSHEET METHOD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</si>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</sst>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0"/>
      <name val="Calibri"/>
      <family val="2"/>
    </font>
    <font>
      <sz val="11"/>
      <color theme="1"/>
      <name val="Calibri"/>
      <family val="2"/>
      <scheme val="minor"/>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0000FF"/>
      <name val="Calibri"/>
      <family val="2"/>
      <scheme val="minor"/>
    </font>
    <font>
      <sz val="10"/>
      <name val="Arial"/>
      <family val="2"/>
    </font>
    <font>
      <u/>
      <sz val="10"/>
      <name val="Calibri"/>
      <family val="2"/>
      <scheme val="minor"/>
    </font>
    <font>
      <i/>
      <sz val="10"/>
      <name val="Calibri"/>
      <family val="2"/>
      <scheme val="minor"/>
    </font>
    <font>
      <b/>
      <u/>
      <sz val="10"/>
      <name val="Calibri"/>
      <family val="2"/>
      <scheme val="minor"/>
    </font>
    <font>
      <u/>
      <sz val="10"/>
      <color theme="10"/>
      <name val="Calibri"/>
      <family val="2"/>
    </font>
    <font>
      <b/>
      <sz val="10"/>
      <color rgb="FFFF0000"/>
      <name val="Calibri"/>
      <family val="2"/>
      <scheme val="minor"/>
    </font>
    <font>
      <sz val="11"/>
      <color indexed="8"/>
      <name val="Calibri"/>
      <family val="2"/>
    </font>
    <font>
      <b/>
      <sz val="14"/>
      <name val="Calibri"/>
      <family val="2"/>
      <scheme val="minor"/>
    </font>
    <font>
      <b/>
      <sz val="11"/>
      <name val="Calibri"/>
      <family val="2"/>
      <scheme val="minor"/>
    </font>
    <font>
      <sz val="10"/>
      <color rgb="FF0000FF"/>
      <name val="Calibri"/>
      <family val="2"/>
      <scheme val="minor"/>
    </font>
    <font>
      <b/>
      <i/>
      <sz val="10"/>
      <name val="Calibri"/>
      <family val="2"/>
      <scheme val="minor"/>
    </font>
    <font>
      <b/>
      <i/>
      <u/>
      <sz val="10"/>
      <color theme="10"/>
      <name val="Calibri"/>
      <family val="2"/>
    </font>
    <font>
      <u/>
      <sz val="10"/>
      <color theme="10"/>
      <name val="Arial"/>
    </font>
    <font>
      <u/>
      <sz val="10"/>
      <color theme="10"/>
      <name val="Calibri"/>
      <family val="2"/>
      <scheme val="minor"/>
    </font>
    <font>
      <sz val="10"/>
      <name val="Arial"/>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2">
    <xf numFmtId="0" fontId="0" fillId="0" borderId="0"/>
    <xf numFmtId="0" fontId="3" fillId="0" borderId="0"/>
    <xf numFmtId="0" fontId="14" fillId="0" borderId="0" applyNumberFormat="0" applyFill="0" applyBorder="0" applyAlignment="0" applyProtection="0">
      <alignment vertical="top"/>
      <protection locked="0"/>
    </xf>
    <xf numFmtId="0" fontId="8" fillId="0" borderId="0"/>
    <xf numFmtId="0" fontId="2" fillId="0" borderId="0"/>
    <xf numFmtId="0" fontId="10" fillId="0" borderId="0"/>
    <xf numFmtId="0" fontId="6" fillId="0" borderId="0" applyProtection="0"/>
    <xf numFmtId="0" fontId="7" fillId="0" borderId="0" applyProtection="0"/>
    <xf numFmtId="2" fontId="7" fillId="0" borderId="0">
      <alignment horizontal="center"/>
      <protection locked="0"/>
    </xf>
    <xf numFmtId="0" fontId="1" fillId="0" borderId="0"/>
    <xf numFmtId="0" fontId="2" fillId="0" borderId="0"/>
    <xf numFmtId="0" fontId="6" fillId="0" borderId="0"/>
    <xf numFmtId="9" fontId="16" fillId="0" borderId="0" applyFont="0" applyFill="0" applyBorder="0" applyAlignment="0" applyProtection="0"/>
    <xf numFmtId="2" fontId="17" fillId="0" borderId="0">
      <protection locked="0"/>
    </xf>
    <xf numFmtId="0" fontId="18" fillId="0" borderId="0">
      <alignment horizontal="left"/>
      <protection locked="0"/>
    </xf>
    <xf numFmtId="0" fontId="7" fillId="0" borderId="0" applyProtection="0">
      <alignment horizontal="left"/>
    </xf>
    <xf numFmtId="0" fontId="7" fillId="0" borderId="0"/>
    <xf numFmtId="0" fontId="5" fillId="0" borderId="0">
      <alignment horizontal="left"/>
      <protection locked="0"/>
    </xf>
    <xf numFmtId="0" fontId="2" fillId="0" borderId="0"/>
    <xf numFmtId="0" fontId="22" fillId="0" borderId="0" applyNumberFormat="0" applyFill="0" applyBorder="0" applyAlignment="0" applyProtection="0"/>
    <xf numFmtId="0" fontId="14" fillId="0" borderId="0" applyNumberFormat="0" applyFill="0" applyBorder="0" applyAlignment="0" applyProtection="0">
      <alignment vertical="top"/>
      <protection locked="0"/>
    </xf>
    <xf numFmtId="0" fontId="24" fillId="0" borderId="0"/>
  </cellStyleXfs>
  <cellXfs count="86">
    <xf numFmtId="0" fontId="0" fillId="0" borderId="0" xfId="0"/>
    <xf numFmtId="0" fontId="6" fillId="0" borderId="0" xfId="4" applyFont="1" applyAlignment="1">
      <alignment horizontal="center"/>
    </xf>
    <xf numFmtId="0" fontId="6" fillId="0" borderId="0" xfId="4" applyFont="1"/>
    <xf numFmtId="0" fontId="6" fillId="0" borderId="0" xfId="4" applyFont="1" applyAlignment="1">
      <alignment horizontal="right"/>
    </xf>
    <xf numFmtId="0" fontId="7" fillId="0" borderId="0" xfId="4" applyFont="1"/>
    <xf numFmtId="0" fontId="7" fillId="0" borderId="0" xfId="4" applyFont="1" applyAlignment="1">
      <alignment horizontal="left"/>
    </xf>
    <xf numFmtId="0" fontId="6" fillId="0" borderId="2" xfId="4" applyFont="1" applyBorder="1" applyAlignment="1">
      <alignment horizontal="center"/>
    </xf>
    <xf numFmtId="0" fontId="6" fillId="0" borderId="1" xfId="4" applyFont="1" applyBorder="1" applyAlignment="1">
      <alignment horizontal="center"/>
    </xf>
    <xf numFmtId="0" fontId="9" fillId="0" borderId="0" xfId="4" applyFont="1" applyAlignment="1">
      <alignment horizontal="left"/>
    </xf>
    <xf numFmtId="0" fontId="7" fillId="0" borderId="0" xfId="4" quotePrefix="1" applyFont="1" applyAlignment="1">
      <alignment vertical="center"/>
    </xf>
    <xf numFmtId="0" fontId="7" fillId="0" borderId="0" xfId="4" applyFont="1" applyAlignment="1">
      <alignment vertical="center"/>
    </xf>
    <xf numFmtId="0" fontId="7" fillId="0" borderId="0" xfId="4" applyFont="1" applyAlignment="1">
      <alignment horizontal="right"/>
    </xf>
    <xf numFmtId="0" fontId="4" fillId="0" borderId="0" xfId="4" applyFont="1"/>
    <xf numFmtId="0" fontId="5" fillId="0" borderId="0" xfId="4" applyFont="1"/>
    <xf numFmtId="0" fontId="4" fillId="0" borderId="1" xfId="4" applyFont="1" applyBorder="1" applyAlignment="1">
      <alignment horizontal="center"/>
    </xf>
    <xf numFmtId="0" fontId="6" fillId="0" borderId="1" xfId="5" applyFont="1" applyBorder="1" applyAlignment="1">
      <alignment horizontal="center"/>
    </xf>
    <xf numFmtId="1" fontId="6" fillId="0" borderId="1" xfId="5" applyNumberFormat="1" applyFont="1" applyBorder="1" applyAlignment="1">
      <alignment horizontal="center"/>
    </xf>
    <xf numFmtId="0" fontId="6" fillId="0" borderId="0" xfId="4" applyFont="1" applyBorder="1" applyAlignment="1"/>
    <xf numFmtId="164" fontId="6" fillId="0" borderId="1" xfId="5" applyNumberFormat="1" applyFont="1" applyBorder="1" applyAlignment="1">
      <alignment horizontal="center"/>
    </xf>
    <xf numFmtId="0" fontId="6" fillId="0" borderId="0" xfId="4" applyFont="1" applyAlignment="1"/>
    <xf numFmtId="0" fontId="11" fillId="0" borderId="0" xfId="4" applyFont="1" applyAlignment="1"/>
    <xf numFmtId="164" fontId="6" fillId="0" borderId="0" xfId="4" applyNumberFormat="1" applyFont="1" applyAlignment="1"/>
    <xf numFmtId="2" fontId="6" fillId="0" borderId="0" xfId="4" applyNumberFormat="1" applyFont="1" applyAlignment="1"/>
    <xf numFmtId="3" fontId="6" fillId="0" borderId="0" xfId="4" applyNumberFormat="1" applyFont="1" applyAlignment="1"/>
    <xf numFmtId="0" fontId="6" fillId="0" borderId="0" xfId="4" applyFont="1" applyFill="1" applyAlignment="1"/>
    <xf numFmtId="11" fontId="6" fillId="0" borderId="0" xfId="4" applyNumberFormat="1" applyFont="1" applyAlignment="1"/>
    <xf numFmtId="0" fontId="13" fillId="0" borderId="0" xfId="4" applyFont="1" applyBorder="1" applyAlignment="1"/>
    <xf numFmtId="0" fontId="13" fillId="0" borderId="0" xfId="4" applyFont="1"/>
    <xf numFmtId="0" fontId="15" fillId="0" borderId="0" xfId="4" applyFont="1"/>
    <xf numFmtId="0" fontId="6" fillId="0" borderId="0" xfId="4" applyFont="1" applyProtection="1">
      <protection locked="0"/>
    </xf>
    <xf numFmtId="0" fontId="6" fillId="0" borderId="0" xfId="4" applyFont="1" applyAlignment="1" applyProtection="1">
      <alignment horizontal="right"/>
      <protection locked="0"/>
    </xf>
    <xf numFmtId="0" fontId="15" fillId="0" borderId="0" xfId="4" applyFont="1" applyProtection="1">
      <protection locked="0"/>
    </xf>
    <xf numFmtId="0" fontId="15" fillId="0" borderId="0" xfId="4" applyFont="1" applyAlignment="1" applyProtection="1">
      <alignment horizontal="left"/>
      <protection locked="0"/>
    </xf>
    <xf numFmtId="14" fontId="15" fillId="0" borderId="0" xfId="4" quotePrefix="1" applyNumberFormat="1" applyFont="1" applyProtection="1">
      <protection locked="0"/>
    </xf>
    <xf numFmtId="0" fontId="9" fillId="0" borderId="0" xfId="4" applyFont="1" applyAlignment="1" applyProtection="1">
      <alignment horizontal="left"/>
      <protection locked="0"/>
    </xf>
    <xf numFmtId="0" fontId="6" fillId="0" borderId="0" xfId="6" applyAlignment="1">
      <alignment horizontal="center"/>
    </xf>
    <xf numFmtId="0" fontId="6" fillId="0" borderId="0" xfId="6"/>
    <xf numFmtId="2" fontId="6" fillId="0" borderId="0" xfId="6" applyNumberFormat="1" applyAlignment="1">
      <alignment horizontal="center"/>
    </xf>
    <xf numFmtId="0" fontId="6" fillId="0" borderId="0" xfId="6" applyAlignment="1">
      <alignment horizontal="right"/>
    </xf>
    <xf numFmtId="164" fontId="6" fillId="0" borderId="0" xfId="6" applyNumberFormat="1" applyAlignment="1">
      <alignment horizontal="center"/>
    </xf>
    <xf numFmtId="0" fontId="7" fillId="0" borderId="0" xfId="6" applyFont="1" applyAlignment="1">
      <alignment horizontal="center"/>
    </xf>
    <xf numFmtId="2" fontId="7" fillId="0" borderId="0" xfId="6" applyNumberFormat="1" applyFont="1" applyAlignment="1">
      <alignment horizontal="center"/>
    </xf>
    <xf numFmtId="0" fontId="12" fillId="0" borderId="0" xfId="6" applyFont="1"/>
    <xf numFmtId="0" fontId="6" fillId="0" borderId="0" xfId="6" applyProtection="1">
      <protection locked="0"/>
    </xf>
    <xf numFmtId="0" fontId="6" fillId="0" borderId="0" xfId="6" applyAlignment="1">
      <alignment horizontal="center" vertical="center"/>
    </xf>
    <xf numFmtId="164" fontId="12" fillId="0" borderId="0" xfId="6" applyNumberFormat="1" applyFont="1" applyAlignment="1">
      <alignment horizontal="center"/>
    </xf>
    <xf numFmtId="2" fontId="6" fillId="0" borderId="0" xfId="6" applyNumberFormat="1" applyAlignment="1">
      <alignment horizontal="right"/>
    </xf>
    <xf numFmtId="2" fontId="19" fillId="0" borderId="0" xfId="6" applyNumberFormat="1" applyFont="1" applyAlignment="1">
      <alignment horizontal="right"/>
    </xf>
    <xf numFmtId="0" fontId="19" fillId="0" borderId="0" xfId="6" applyFont="1"/>
    <xf numFmtId="2" fontId="19" fillId="0" borderId="0" xfId="6" applyNumberFormat="1" applyFont="1" applyAlignment="1">
      <alignment horizontal="center"/>
    </xf>
    <xf numFmtId="0" fontId="6" fillId="0" borderId="0" xfId="6"/>
    <xf numFmtId="2" fontId="6" fillId="0" borderId="0" xfId="6" applyNumberFormat="1" applyFont="1" applyAlignment="1">
      <alignment horizontal="center"/>
    </xf>
    <xf numFmtId="0" fontId="6" fillId="0" borderId="0" xfId="6" applyFont="1"/>
    <xf numFmtId="164" fontId="6" fillId="0" borderId="0" xfId="6" applyNumberFormat="1" applyFont="1" applyAlignment="1">
      <alignment horizontal="center"/>
    </xf>
    <xf numFmtId="0" fontId="7" fillId="0" borderId="0" xfId="4" applyFont="1" applyAlignment="1"/>
    <xf numFmtId="2" fontId="4" fillId="0" borderId="0" xfId="4" applyNumberFormat="1" applyFont="1"/>
    <xf numFmtId="164" fontId="6" fillId="0" borderId="0" xfId="6" applyNumberFormat="1"/>
    <xf numFmtId="2" fontId="6" fillId="0" borderId="0" xfId="4" applyNumberFormat="1" applyFont="1"/>
    <xf numFmtId="0" fontId="6" fillId="0" borderId="0" xfId="6"/>
    <xf numFmtId="0" fontId="6" fillId="0" borderId="0" xfId="0" applyFont="1" applyBorder="1" applyProtection="1">
      <protection locked="0"/>
    </xf>
    <xf numFmtId="0" fontId="6"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Alignment="1">
      <alignment horizontal="center"/>
    </xf>
    <xf numFmtId="0" fontId="7" fillId="0" borderId="0" xfId="0" applyFont="1" applyBorder="1" applyProtection="1">
      <protection locked="0"/>
    </xf>
    <xf numFmtId="0" fontId="20" fillId="0" borderId="0" xfId="0" applyFont="1" applyAlignment="1">
      <alignment horizontal="center"/>
    </xf>
    <xf numFmtId="0" fontId="21" fillId="0" borderId="0" xfId="2" applyFont="1" applyBorder="1" applyAlignment="1" applyProtection="1">
      <alignment horizontal="center"/>
      <protection locked="0"/>
    </xf>
    <xf numFmtId="0" fontId="6" fillId="0" borderId="0" xfId="4" applyFont="1" applyBorder="1" applyAlignment="1">
      <alignment horizontal="center"/>
    </xf>
    <xf numFmtId="0" fontId="6" fillId="0" borderId="0" xfId="4" applyFont="1" applyBorder="1"/>
    <xf numFmtId="0" fontId="6" fillId="0" borderId="0" xfId="4" applyFont="1" applyBorder="1" applyAlignment="1">
      <alignment horizontal="right"/>
    </xf>
    <xf numFmtId="0" fontId="7" fillId="0" borderId="0" xfId="4" applyFont="1" applyBorder="1" applyAlignment="1">
      <alignment horizontal="left"/>
    </xf>
    <xf numFmtId="0" fontId="6" fillId="0" borderId="0" xfId="18" applyFont="1" applyBorder="1" applyAlignment="1">
      <alignment horizontal="center"/>
    </xf>
    <xf numFmtId="1" fontId="6" fillId="0" borderId="0" xfId="18" applyNumberFormat="1" applyFont="1" applyBorder="1" applyAlignment="1">
      <alignment horizontal="center"/>
    </xf>
    <xf numFmtId="0" fontId="6" fillId="0" borderId="0" xfId="18" applyFont="1"/>
    <xf numFmtId="0" fontId="4" fillId="0" borderId="0" xfId="4" applyFont="1" applyBorder="1" applyAlignment="1">
      <alignment horizontal="center"/>
    </xf>
    <xf numFmtId="0" fontId="4" fillId="0" borderId="0" xfId="4" applyFont="1" applyBorder="1"/>
    <xf numFmtId="164" fontId="6" fillId="0" borderId="0" xfId="18" applyNumberFormat="1" applyFont="1" applyBorder="1" applyAlignment="1">
      <alignment horizontal="center"/>
    </xf>
    <xf numFmtId="0" fontId="6" fillId="0" borderId="0" xfId="4" applyFont="1" applyBorder="1" applyAlignment="1">
      <alignment horizontal="left" vertical="top" wrapText="1"/>
    </xf>
    <xf numFmtId="0" fontId="6" fillId="0" borderId="0" xfId="4" applyFont="1" applyBorder="1" applyAlignment="1">
      <alignment horizontal="left" vertical="top" wrapText="1"/>
    </xf>
    <xf numFmtId="0" fontId="6" fillId="0" borderId="0" xfId="6"/>
    <xf numFmtId="0" fontId="23" fillId="0" borderId="0" xfId="19" applyFont="1" applyBorder="1" applyAlignment="1" applyProtection="1">
      <alignment horizontal="center"/>
    </xf>
    <xf numFmtId="0" fontId="14" fillId="0" borderId="0" xfId="20" applyBorder="1" applyAlignment="1" applyProtection="1">
      <alignment horizontal="center"/>
    </xf>
    <xf numFmtId="0" fontId="14" fillId="0" borderId="0" xfId="20" applyBorder="1" applyAlignment="1" applyProtection="1">
      <alignment horizontal="center"/>
    </xf>
    <xf numFmtId="0" fontId="6" fillId="0" borderId="0" xfId="4" applyFont="1" applyBorder="1" applyAlignment="1">
      <alignment horizontal="left" wrapText="1"/>
    </xf>
    <xf numFmtId="0" fontId="24" fillId="0" borderId="0" xfId="21"/>
    <xf numFmtId="0" fontId="22" fillId="0" borderId="0" xfId="19" applyBorder="1" applyAlignment="1">
      <alignment horizontal="center"/>
    </xf>
    <xf numFmtId="0" fontId="14" fillId="0" borderId="0" xfId="20" applyFont="1" applyBorder="1" applyAlignment="1" applyProtection="1">
      <alignment horizontal="center"/>
    </xf>
  </cellXfs>
  <cellStyles count="22">
    <cellStyle name="BODY TEXT" xfId="6"/>
    <cellStyle name="FIGURE" xfId="7"/>
    <cellStyle name="Hyperlink" xfId="2" builtinId="8" customBuiltin="1"/>
    <cellStyle name="Hyperlink 2" xfId="19"/>
    <cellStyle name="Hyperlink 2 2" xfId="20"/>
    <cellStyle name="MARGIN OF SAFETY" xfId="8"/>
    <cellStyle name="Normal" xfId="0" builtinId="0" customBuiltin="1"/>
    <cellStyle name="Normal 10 2" xfId="9"/>
    <cellStyle name="Normal 2" xfId="1"/>
    <cellStyle name="Normal 2 2" xfId="4"/>
    <cellStyle name="Normal 2 4" xfId="10"/>
    <cellStyle name="Normal 3" xfId="3"/>
    <cellStyle name="Normal 4" xfId="5"/>
    <cellStyle name="Normal 4 2" xfId="18"/>
    <cellStyle name="Normal 5" xfId="21"/>
    <cellStyle name="Page Break" xfId="11"/>
    <cellStyle name="Percent 2" xfId="12"/>
    <cellStyle name="SECTION TITLE" xfId="13"/>
    <cellStyle name="SUBTITLE 1" xfId="14"/>
    <cellStyle name="SUBTITLE 2" xfId="15"/>
    <cellStyle name="TABLE" xfId="16"/>
    <cellStyle name="TITLE 1" xfId="17"/>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385003903864388E-2"/>
          <c:y val="2.3804607501129879E-2"/>
          <c:w val="0.94986317029190059"/>
          <c:h val="0.94345751087043106"/>
        </c:manualLayout>
      </c:layout>
      <c:scatterChart>
        <c:scatterStyle val="lineMarker"/>
        <c:varyColors val="0"/>
        <c:ser>
          <c:idx val="15"/>
          <c:order val="0"/>
          <c:tx>
            <c:strRef>
              <c:f>'TWO BELLCRANK'!$AJ$40</c:f>
              <c:strCache>
                <c:ptCount val="1"/>
                <c:pt idx="0">
                  <c:v>ROD 2</c:v>
                </c:pt>
              </c:strCache>
            </c:strRef>
          </c:tx>
          <c:spPr>
            <a:ln>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5467-4EF1-B7E5-39D4BC225F84}"/>
                </c:ext>
              </c:extLst>
            </c:dLbl>
            <c:dLbl>
              <c:idx val="2"/>
              <c:delete val="1"/>
              <c:extLst>
                <c:ext xmlns:c15="http://schemas.microsoft.com/office/drawing/2012/chart" uri="{CE6537A1-D6FC-4f65-9D91-7224C49458BB}"/>
                <c:ext xmlns:c16="http://schemas.microsoft.com/office/drawing/2014/chart" uri="{C3380CC4-5D6E-409C-BE32-E72D297353CC}">
                  <c16:uniqueId val="{00000001-5467-4EF1-B7E5-39D4BC225F84}"/>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'TWO BELLCRANK'!$AK$39:$AK$41</c:f>
              <c:numCache>
                <c:formatCode>0.0</c:formatCode>
                <c:ptCount val="3"/>
                <c:pt idx="0" formatCode="0.00">
                  <c:v>13.447049743945602</c:v>
                </c:pt>
                <c:pt idx="1">
                  <c:v>16.879377958986545</c:v>
                </c:pt>
                <c:pt idx="2" formatCode="0.00">
                  <c:v>20.311706174027485</c:v>
                </c:pt>
              </c:numCache>
            </c:numRef>
          </c:xVal>
          <c:yVal>
            <c:numRef>
              <c:f>'TWO BELLCRANK'!$AL$39:$AL$41</c:f>
              <c:numCache>
                <c:formatCode>0.0</c:formatCode>
                <c:ptCount val="3"/>
                <c:pt idx="0" formatCode="0.00">
                  <c:v>5.3692221826925675</c:v>
                </c:pt>
                <c:pt idx="1">
                  <c:v>8.7519781757596391</c:v>
                </c:pt>
                <c:pt idx="2" formatCode="0.00">
                  <c:v>12.134734168826711</c:v>
                </c:pt>
              </c:numCache>
            </c:numRef>
          </c:yVal>
          <c:smooth val="0"/>
          <c:extLst>
            <c:ext xmlns:c16="http://schemas.microsoft.com/office/drawing/2014/chart" uri="{C3380CC4-5D6E-409C-BE32-E72D297353CC}">
              <c16:uniqueId val="{00000002-5467-4EF1-B7E5-39D4BC225F84}"/>
            </c:ext>
          </c:extLst>
        </c:ser>
        <c:ser>
          <c:idx val="10"/>
          <c:order val="1"/>
          <c:tx>
            <c:strRef>
              <c:f>'TWO BELLCRANK'!$AJ$36</c:f>
              <c:strCache>
                <c:ptCount val="1"/>
                <c:pt idx="0">
                  <c:v>L₃</c:v>
                </c:pt>
              </c:strCache>
            </c:strRef>
          </c:tx>
          <c:spPr>
            <a:ln>
              <a:solidFill>
                <a:srgbClr val="0000CC"/>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5467-4EF1-B7E5-39D4BC225F84}"/>
                </c:ext>
              </c:extLst>
            </c:dLbl>
            <c:dLbl>
              <c:idx val="2"/>
              <c:delete val="1"/>
              <c:extLst>
                <c:ext xmlns:c15="http://schemas.microsoft.com/office/drawing/2012/chart" uri="{CE6537A1-D6FC-4f65-9D91-7224C49458BB}"/>
                <c:ext xmlns:c16="http://schemas.microsoft.com/office/drawing/2014/chart" uri="{C3380CC4-5D6E-409C-BE32-E72D297353CC}">
                  <c16:uniqueId val="{00000004-5467-4EF1-B7E5-39D4BC225F84}"/>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'TWO BELLCRANK'!$AK$35:$AK$37</c:f>
              <c:numCache>
                <c:formatCode>0.0</c:formatCode>
                <c:ptCount val="3"/>
                <c:pt idx="0">
                  <c:v>11.623082683966649</c:v>
                </c:pt>
                <c:pt idx="1">
                  <c:v>10.963041341983324</c:v>
                </c:pt>
                <c:pt idx="2">
                  <c:v>10.303000000000001</c:v>
                </c:pt>
              </c:numCache>
            </c:numRef>
          </c:xVal>
          <c:yVal>
            <c:numRef>
              <c:f>'TWO BELLCRANK'!$AL$35:$AL$37</c:f>
              <c:numCache>
                <c:formatCode>0.0</c:formatCode>
                <c:ptCount val="3"/>
                <c:pt idx="0">
                  <c:v>2.1891051779092909</c:v>
                </c:pt>
                <c:pt idx="1">
                  <c:v>4.0770525889546452</c:v>
                </c:pt>
                <c:pt idx="2">
                  <c:v>5.9649999999999999</c:v>
                </c:pt>
              </c:numCache>
            </c:numRef>
          </c:yVal>
          <c:smooth val="0"/>
          <c:extLst>
            <c:ext xmlns:c16="http://schemas.microsoft.com/office/drawing/2014/chart" uri="{C3380CC4-5D6E-409C-BE32-E72D297353CC}">
              <c16:uniqueId val="{00000005-5467-4EF1-B7E5-39D4BC225F84}"/>
            </c:ext>
          </c:extLst>
        </c:ser>
        <c:ser>
          <c:idx val="16"/>
          <c:order val="2"/>
          <c:tx>
            <c:strRef>
              <c:f>'TWO BELLCRANK'!$AJ$42</c:f>
              <c:strCache>
                <c:ptCount val="1"/>
                <c:pt idx="0">
                  <c:v>L₆</c:v>
                </c:pt>
              </c:strCache>
            </c:strRef>
          </c:tx>
          <c:spPr>
            <a:ln>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5467-4EF1-B7E5-39D4BC225F84}"/>
                </c:ext>
              </c:extLst>
            </c:dLbl>
            <c:dLbl>
              <c:idx val="2"/>
              <c:delete val="1"/>
              <c:extLst>
                <c:ext xmlns:c15="http://schemas.microsoft.com/office/drawing/2012/chart" uri="{CE6537A1-D6FC-4f65-9D91-7224C49458BB}"/>
                <c:ext xmlns:c16="http://schemas.microsoft.com/office/drawing/2014/chart" uri="{C3380CC4-5D6E-409C-BE32-E72D297353CC}">
                  <c16:uniqueId val="{00000007-5467-4EF1-B7E5-39D4BC225F84}"/>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'TWO BELLCRANK'!$AK$41:$AK$43</c:f>
              <c:numCache>
                <c:formatCode>0.0</c:formatCode>
                <c:ptCount val="3"/>
                <c:pt idx="0" formatCode="0.00">
                  <c:v>20.311706174027485</c:v>
                </c:pt>
                <c:pt idx="1">
                  <c:v>18.725853087013743</c:v>
                </c:pt>
                <c:pt idx="2" formatCode="0.00">
                  <c:v>17.14</c:v>
                </c:pt>
              </c:numCache>
            </c:numRef>
          </c:xVal>
          <c:yVal>
            <c:numRef>
              <c:f>'TWO BELLCRANK'!$AL$41:$AL$43</c:f>
              <c:numCache>
                <c:formatCode>0.0</c:formatCode>
                <c:ptCount val="3"/>
                <c:pt idx="0" formatCode="0.00">
                  <c:v>12.134734168826711</c:v>
                </c:pt>
                <c:pt idx="1">
                  <c:v>14.067367084413355</c:v>
                </c:pt>
                <c:pt idx="2" formatCode="0.00">
                  <c:v>16</c:v>
                </c:pt>
              </c:numCache>
            </c:numRef>
          </c:yVal>
          <c:smooth val="0"/>
          <c:extLst>
            <c:ext xmlns:c16="http://schemas.microsoft.com/office/drawing/2014/chart" uri="{C3380CC4-5D6E-409C-BE32-E72D297353CC}">
              <c16:uniqueId val="{00000008-5467-4EF1-B7E5-39D4BC225F84}"/>
            </c:ext>
          </c:extLst>
        </c:ser>
        <c:ser>
          <c:idx val="9"/>
          <c:order val="3"/>
          <c:tx>
            <c:strRef>
              <c:f>'TWO BELLCRANK'!$AJ$34</c:f>
              <c:strCache>
                <c:ptCount val="1"/>
                <c:pt idx="0">
                  <c:v>ROD 1</c:v>
                </c:pt>
              </c:strCache>
            </c:strRef>
          </c:tx>
          <c:spPr>
            <a:ln>
              <a:solidFill>
                <a:srgbClr val="0000CC"/>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9-5467-4EF1-B7E5-39D4BC225F84}"/>
                </c:ext>
              </c:extLst>
            </c:dLbl>
            <c:dLbl>
              <c:idx val="2"/>
              <c:delete val="1"/>
              <c:extLst>
                <c:ext xmlns:c15="http://schemas.microsoft.com/office/drawing/2012/chart" uri="{CE6537A1-D6FC-4f65-9D91-7224C49458BB}"/>
                <c:ext xmlns:c16="http://schemas.microsoft.com/office/drawing/2014/chart" uri="{C3380CC4-5D6E-409C-BE32-E72D297353CC}">
                  <c16:uniqueId val="{0000000A-5467-4EF1-B7E5-39D4BC225F84}"/>
                </c:ext>
              </c:extLst>
            </c:dLbl>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'TWO BELLCRANK'!$AK$33:$AK$35</c:f>
              <c:numCache>
                <c:formatCode>0.0</c:formatCode>
                <c:ptCount val="3"/>
                <c:pt idx="0">
                  <c:v>0.64704761275630185</c:v>
                </c:pt>
                <c:pt idx="1">
                  <c:v>6.1350651483614751</c:v>
                </c:pt>
                <c:pt idx="2">
                  <c:v>11.623082683966649</c:v>
                </c:pt>
              </c:numCache>
            </c:numRef>
          </c:xVal>
          <c:yVal>
            <c:numRef>
              <c:f>'TWO BELLCRANK'!$AL$33:$AL$35</c:f>
              <c:numCache>
                <c:formatCode>0.0</c:formatCode>
                <c:ptCount val="3"/>
                <c:pt idx="0">
                  <c:v>2.9148145657226707</c:v>
                </c:pt>
                <c:pt idx="1">
                  <c:v>2.5519598718159808</c:v>
                </c:pt>
                <c:pt idx="2">
                  <c:v>2.1891051779092909</c:v>
                </c:pt>
              </c:numCache>
            </c:numRef>
          </c:yVal>
          <c:smooth val="0"/>
          <c:extLst>
            <c:ext xmlns:c16="http://schemas.microsoft.com/office/drawing/2014/chart" uri="{C3380CC4-5D6E-409C-BE32-E72D297353CC}">
              <c16:uniqueId val="{0000000B-5467-4EF1-B7E5-39D4BC225F84}"/>
            </c:ext>
          </c:extLst>
        </c:ser>
        <c:ser>
          <c:idx val="3"/>
          <c:order val="4"/>
          <c:tx>
            <c:strRef>
              <c:f>'TWO BELLCRANK'!$AJ$32</c:f>
              <c:strCache>
                <c:ptCount val="1"/>
                <c:pt idx="0">
                  <c:v>L₁</c:v>
                </c:pt>
              </c:strCache>
            </c:strRef>
          </c:tx>
          <c:spPr>
            <a:ln>
              <a:solidFill>
                <a:srgbClr val="0000CC"/>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C-5467-4EF1-B7E5-39D4BC225F84}"/>
                </c:ext>
              </c:extLst>
            </c:dLbl>
            <c:dLbl>
              <c:idx val="2"/>
              <c:delete val="1"/>
              <c:extLst>
                <c:ext xmlns:c15="http://schemas.microsoft.com/office/drawing/2012/chart" uri="{CE6537A1-D6FC-4f65-9D91-7224C49458BB}"/>
                <c:ext xmlns:c16="http://schemas.microsoft.com/office/drawing/2014/chart" uri="{C3380CC4-5D6E-409C-BE32-E72D297353CC}">
                  <c16:uniqueId val="{0000000D-5467-4EF1-B7E5-39D4BC225F84}"/>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'TWO BELLCRANK'!$AK$31:$AK$33</c:f>
              <c:numCache>
                <c:formatCode>0.0</c:formatCode>
                <c:ptCount val="3"/>
                <c:pt idx="0">
                  <c:v>0</c:v>
                </c:pt>
                <c:pt idx="1">
                  <c:v>0.32352380637815092</c:v>
                </c:pt>
                <c:pt idx="2">
                  <c:v>0.64704761275630185</c:v>
                </c:pt>
              </c:numCache>
            </c:numRef>
          </c:xVal>
          <c:yVal>
            <c:numRef>
              <c:f>'TWO BELLCRANK'!$AL$31:$AL$33</c:f>
              <c:numCache>
                <c:formatCode>0.0</c:formatCode>
                <c:ptCount val="3"/>
                <c:pt idx="0">
                  <c:v>0.5</c:v>
                </c:pt>
                <c:pt idx="1">
                  <c:v>1.7074072828613354</c:v>
                </c:pt>
                <c:pt idx="2">
                  <c:v>2.9148145657226707</c:v>
                </c:pt>
              </c:numCache>
            </c:numRef>
          </c:yVal>
          <c:smooth val="0"/>
          <c:extLst>
            <c:ext xmlns:c16="http://schemas.microsoft.com/office/drawing/2014/chart" uri="{C3380CC4-5D6E-409C-BE32-E72D297353CC}">
              <c16:uniqueId val="{0000000E-5467-4EF1-B7E5-39D4BC225F84}"/>
            </c:ext>
          </c:extLst>
        </c:ser>
        <c:ser>
          <c:idx val="14"/>
          <c:order val="5"/>
          <c:tx>
            <c:strRef>
              <c:f>'TWO BELLCRANK'!$AJ$38</c:f>
              <c:strCache>
                <c:ptCount val="1"/>
                <c:pt idx="0">
                  <c:v>L₄</c:v>
                </c:pt>
              </c:strCache>
            </c:strRef>
          </c:tx>
          <c:spPr>
            <a:ln>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F-5467-4EF1-B7E5-39D4BC225F84}"/>
                </c:ext>
              </c:extLst>
            </c:dLbl>
            <c:dLbl>
              <c:idx val="2"/>
              <c:delete val="1"/>
              <c:extLst>
                <c:ext xmlns:c15="http://schemas.microsoft.com/office/drawing/2012/chart" uri="{CE6537A1-D6FC-4f65-9D91-7224C49458BB}"/>
                <c:ext xmlns:c16="http://schemas.microsoft.com/office/drawing/2014/chart" uri="{C3380CC4-5D6E-409C-BE32-E72D297353CC}">
                  <c16:uniqueId val="{00000010-5467-4EF1-B7E5-39D4BC225F84}"/>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'TWO BELLCRANK'!$AK$37:$AK$39</c:f>
              <c:numCache>
                <c:formatCode>0.0</c:formatCode>
                <c:ptCount val="3"/>
                <c:pt idx="0">
                  <c:v>10.303000000000001</c:v>
                </c:pt>
                <c:pt idx="1">
                  <c:v>11.875024871972801</c:v>
                </c:pt>
                <c:pt idx="2" formatCode="0.00">
                  <c:v>13.447049743945602</c:v>
                </c:pt>
              </c:numCache>
            </c:numRef>
          </c:xVal>
          <c:yVal>
            <c:numRef>
              <c:f>'TWO BELLCRANK'!$AL$37:$AL$39</c:f>
              <c:numCache>
                <c:formatCode>0.0</c:formatCode>
                <c:ptCount val="3"/>
                <c:pt idx="0">
                  <c:v>5.9649999999999999</c:v>
                </c:pt>
                <c:pt idx="1">
                  <c:v>5.6671110913462837</c:v>
                </c:pt>
                <c:pt idx="2" formatCode="0.00">
                  <c:v>5.3692221826925675</c:v>
                </c:pt>
              </c:numCache>
            </c:numRef>
          </c:yVal>
          <c:smooth val="0"/>
          <c:extLst>
            <c:ext xmlns:c16="http://schemas.microsoft.com/office/drawing/2014/chart" uri="{C3380CC4-5D6E-409C-BE32-E72D297353CC}">
              <c16:uniqueId val="{00000011-5467-4EF1-B7E5-39D4BC225F84}"/>
            </c:ext>
          </c:extLst>
        </c:ser>
        <c:ser>
          <c:idx val="0"/>
          <c:order val="6"/>
          <c:tx>
            <c:strRef>
              <c:f>'TWO BELLCRANK'!$AJ$31</c:f>
              <c:strCache>
                <c:ptCount val="1"/>
                <c:pt idx="0">
                  <c:v>A</c:v>
                </c:pt>
              </c:strCache>
            </c:strRef>
          </c:tx>
          <c:spPr>
            <a:ln w="38100">
              <a:solidFill>
                <a:srgbClr val="0000CC"/>
              </a:solidFill>
            </a:ln>
          </c:spPr>
          <c:marker>
            <c:symbol val="circle"/>
            <c:size val="10"/>
            <c:spPr>
              <a:solidFill>
                <a:schemeClr val="bg1"/>
              </a:solidFill>
              <a:ln>
                <a:solidFill>
                  <a:srgbClr val="0000CC"/>
                </a:solidFill>
              </a:ln>
            </c:spPr>
          </c:marker>
          <c:dPt>
            <c:idx val="2"/>
            <c:marker>
              <c:symbol val="none"/>
            </c:marker>
            <c:bubble3D val="0"/>
            <c:extLst>
              <c:ext xmlns:c16="http://schemas.microsoft.com/office/drawing/2014/chart" uri="{C3380CC4-5D6E-409C-BE32-E72D297353CC}">
                <c16:uniqueId val="{00000012-5467-4EF1-B7E5-39D4BC225F84}"/>
              </c:ext>
            </c:extLst>
          </c:dPt>
          <c:dLbls>
            <c:dLbl>
              <c:idx val="2"/>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5467-4EF1-B7E5-39D4BC225F84}"/>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'TWO BELLCRANK'!$AK$31</c:f>
              <c:numCache>
                <c:formatCode>0.0</c:formatCode>
                <c:ptCount val="1"/>
                <c:pt idx="0">
                  <c:v>0</c:v>
                </c:pt>
              </c:numCache>
            </c:numRef>
          </c:xVal>
          <c:yVal>
            <c:numRef>
              <c:f>'TWO BELLCRANK'!$AL$31</c:f>
              <c:numCache>
                <c:formatCode>0.0</c:formatCode>
                <c:ptCount val="1"/>
                <c:pt idx="0">
                  <c:v>0.5</c:v>
                </c:pt>
              </c:numCache>
            </c:numRef>
          </c:yVal>
          <c:smooth val="0"/>
          <c:extLst>
            <c:ext xmlns:c16="http://schemas.microsoft.com/office/drawing/2014/chart" uri="{C3380CC4-5D6E-409C-BE32-E72D297353CC}">
              <c16:uniqueId val="{00000013-5467-4EF1-B7E5-39D4BC225F84}"/>
            </c:ext>
          </c:extLst>
        </c:ser>
        <c:ser>
          <c:idx val="1"/>
          <c:order val="7"/>
          <c:spPr>
            <a:ln w="12700">
              <a:solidFill>
                <a:schemeClr val="tx1"/>
              </a:solidFill>
              <a:prstDash val="dash"/>
            </a:ln>
          </c:spPr>
          <c:marker>
            <c:symbol val="none"/>
          </c:marker>
          <c:xVal>
            <c:numRef>
              <c:f>'TWO BELLCRANK'!$X$73:$X$110</c:f>
              <c:numCache>
                <c:formatCode>0.00</c:formatCode>
                <c:ptCount val="38"/>
                <c:pt idx="0">
                  <c:v>1.4339410908776153</c:v>
                </c:pt>
                <c:pt idx="1">
                  <c:v>1.3407616080934561</c:v>
                </c:pt>
                <c:pt idx="2">
                  <c:v>1.2448901108740931</c:v>
                </c:pt>
                <c:pt idx="3">
                  <c:v>1.1465190923912274</c:v>
                </c:pt>
                <c:pt idx="4">
                  <c:v>1.0458460644173955</c:v>
                </c:pt>
                <c:pt idx="5">
                  <c:v>0.94307316075692549</c:v>
                </c:pt>
                <c:pt idx="6">
                  <c:v>0.83840673139666899</c:v>
                </c:pt>
                <c:pt idx="7">
                  <c:v>0.73205692819137669</c:v>
                </c:pt>
                <c:pt idx="8">
                  <c:v>0.624237282915588</c:v>
                </c:pt>
                <c:pt idx="9">
                  <c:v>0.51516427852923252</c:v>
                </c:pt>
                <c:pt idx="10">
                  <c:v>0.40505691451777215</c:v>
                </c:pt>
                <c:pt idx="11">
                  <c:v>0.29413626717959795</c:v>
                </c:pt>
                <c:pt idx="12">
                  <c:v>0.1826250457435486</c:v>
                </c:pt>
                <c:pt idx="13">
                  <c:v>7.0747145207796652E-2</c:v>
                </c:pt>
                <c:pt idx="14">
                  <c:v>-4.1272803202087815E-2</c:v>
                </c:pt>
                <c:pt idx="15">
                  <c:v>-0.15320988305328898</c:v>
                </c:pt>
                <c:pt idx="16">
                  <c:v>-0.26483934429853828</c:v>
                </c:pt>
                <c:pt idx="17">
                  <c:v>-0.37593705453483955</c:v>
                </c:pt>
                <c:pt idx="18">
                  <c:v>-0.48627994902207233</c:v>
                </c:pt>
                <c:pt idx="19">
                  <c:v>-0.59564647855791042</c:v>
                </c:pt>
                <c:pt idx="20">
                  <c:v>-0.70381705430981112</c:v>
                </c:pt>
                <c:pt idx="21">
                  <c:v>-0.81057448871092497</c:v>
                </c:pt>
                <c:pt idx="22">
                  <c:v>-0.91570443153467973</c:v>
                </c:pt>
                <c:pt idx="23">
                  <c:v>-1.0189958002724877</c:v>
                </c:pt>
                <c:pt idx="24">
                  <c:v>-1.1202412039504477</c:v>
                </c:pt>
                <c:pt idx="25">
                  <c:v>-1.219237359534084</c:v>
                </c:pt>
                <c:pt idx="26">
                  <c:v>-1.3157855000850747</c:v>
                </c:pt>
                <c:pt idx="27">
                  <c:v>-1.4096917738504424</c:v>
                </c:pt>
                <c:pt idx="28">
                  <c:v>-1.5007676334829114</c:v>
                </c:pt>
                <c:pt idx="29">
                  <c:v>-1.5888302146109581</c:v>
                </c:pt>
                <c:pt idx="30">
                  <c:v>-1.6737027029984288</c:v>
                </c:pt>
                <c:pt idx="31">
                  <c:v>-1.7552146895565555</c:v>
                </c:pt>
                <c:pt idx="32">
                  <c:v>-1.8332025124955509</c:v>
                </c:pt>
                <c:pt idx="33">
                  <c:v>-1.9075095859288174</c:v>
                </c:pt>
                <c:pt idx="34">
                  <c:v>-1.9779867142699705</c:v>
                </c:pt>
                <c:pt idx="35">
                  <c:v>-2.0444923917914442</c:v>
                </c:pt>
                <c:pt idx="36">
                  <c:v>-2.1068930867432019</c:v>
                </c:pt>
                <c:pt idx="37">
                  <c:v>-2.1650635094610968</c:v>
                </c:pt>
              </c:numCache>
            </c:numRef>
          </c:xVal>
          <c:yVal>
            <c:numRef>
              <c:f>'TWO BELLCRANK'!$Y$73:$Y$110</c:f>
              <c:numCache>
                <c:formatCode>0.00</c:formatCode>
                <c:ptCount val="38"/>
                <c:pt idx="0">
                  <c:v>2.5478801107224793</c:v>
                </c:pt>
                <c:pt idx="1">
                  <c:v>2.6100612100748757</c:v>
                </c:pt>
                <c:pt idx="2">
                  <c:v>2.6680056761567505</c:v>
                </c:pt>
                <c:pt idx="3">
                  <c:v>2.7215971666308896</c:v>
                </c:pt>
                <c:pt idx="4">
                  <c:v>2.7707280791725468</c:v>
                </c:pt>
                <c:pt idx="5">
                  <c:v>2.8152997675160645</c:v>
                </c:pt>
                <c:pt idx="6">
                  <c:v>2.8552227395192911</c:v>
                </c:pt>
                <c:pt idx="7">
                  <c:v>2.8904168368481269</c:v>
                </c:pt>
                <c:pt idx="8">
                  <c:v>2.9208113959204183</c:v>
                </c:pt>
                <c:pt idx="9">
                  <c:v>2.9463453897860488</c:v>
                </c:pt>
                <c:pt idx="10">
                  <c:v>2.9669675506583668</c:v>
                </c:pt>
                <c:pt idx="11">
                  <c:v>2.9826364728509192</c:v>
                </c:pt>
                <c:pt idx="12">
                  <c:v>2.9933206959128156</c:v>
                </c:pt>
                <c:pt idx="13">
                  <c:v>2.9989987677958041</c:v>
                </c:pt>
                <c:pt idx="14">
                  <c:v>2.9996592879262249</c:v>
                </c:pt>
                <c:pt idx="15">
                  <c:v>2.9953009300953659</c:v>
                </c:pt>
                <c:pt idx="16">
                  <c:v>2.9859324451222564</c:v>
                </c:pt>
                <c:pt idx="17">
                  <c:v>2.9715726432835567</c:v>
                </c:pt>
                <c:pt idx="18">
                  <c:v>2.952250356545818</c:v>
                </c:pt>
                <c:pt idx="19">
                  <c:v>2.9280043806759415</c:v>
                </c:pt>
                <c:pt idx="20">
                  <c:v>2.8988833973460779</c:v>
                </c:pt>
                <c:pt idx="21">
                  <c:v>2.8649458763893567</c:v>
                </c:pt>
                <c:pt idx="22">
                  <c:v>2.8262599584027037</c:v>
                </c:pt>
                <c:pt idx="23">
                  <c:v>2.7829033179324596</c:v>
                </c:pt>
                <c:pt idx="24">
                  <c:v>2.734963007517496</c:v>
                </c:pt>
                <c:pt idx="25">
                  <c:v>2.6825352829029718</c:v>
                </c:pt>
                <c:pt idx="26">
                  <c:v>2.6257254097756535</c:v>
                </c:pt>
                <c:pt idx="27">
                  <c:v>2.5646474524088592</c:v>
                </c:pt>
                <c:pt idx="28">
                  <c:v>2.4994240446413816</c:v>
                </c:pt>
                <c:pt idx="29">
                  <c:v>2.430186143650217</c:v>
                </c:pt>
                <c:pt idx="30">
                  <c:v>2.357072767011501</c:v>
                </c:pt>
                <c:pt idx="31">
                  <c:v>2.2802307135775646</c:v>
                </c:pt>
                <c:pt idx="32">
                  <c:v>2.1998142687305573</c:v>
                </c:pt>
                <c:pt idx="33">
                  <c:v>2.115984894604424</c:v>
                </c:pt>
                <c:pt idx="34">
                  <c:v>2.028910905897229</c:v>
                </c:pt>
                <c:pt idx="35">
                  <c:v>1.9387671319247251</c:v>
                </c:pt>
                <c:pt idx="36">
                  <c:v>1.8457345655937147</c:v>
                </c:pt>
                <c:pt idx="37">
                  <c:v>1.7499999999999998</c:v>
                </c:pt>
              </c:numCache>
            </c:numRef>
          </c:yVal>
          <c:smooth val="1"/>
          <c:extLst>
            <c:ext xmlns:c16="http://schemas.microsoft.com/office/drawing/2014/chart" uri="{C3380CC4-5D6E-409C-BE32-E72D297353CC}">
              <c16:uniqueId val="{00000014-5467-4EF1-B7E5-39D4BC225F84}"/>
            </c:ext>
          </c:extLst>
        </c:ser>
        <c:ser>
          <c:idx val="2"/>
          <c:order val="8"/>
          <c:spPr>
            <a:ln w="12700">
              <a:solidFill>
                <a:schemeClr val="tx1"/>
              </a:solidFill>
              <a:prstDash val="dash"/>
            </a:ln>
          </c:spPr>
          <c:marker>
            <c:symbol val="none"/>
          </c:marker>
          <c:xVal>
            <c:numRef>
              <c:f>'TWO BELLCRANK'!$W$19:$W$56</c:f>
              <c:numCache>
                <c:formatCode>0.00</c:formatCode>
                <c:ptCount val="38"/>
                <c:pt idx="0">
                  <c:v>12.433894653247572</c:v>
                </c:pt>
                <c:pt idx="1">
                  <c:v>12.340415259707253</c:v>
                </c:pt>
                <c:pt idx="2">
                  <c:v>12.243052946871153</c:v>
                </c:pt>
                <c:pt idx="3">
                  <c:v>12.142186785147439</c:v>
                </c:pt>
                <c:pt idx="4">
                  <c:v>12.038211474320917</c:v>
                </c:pt>
                <c:pt idx="5">
                  <c:v>11.931531199978805</c:v>
                </c:pt>
                <c:pt idx="6">
                  <c:v>11.82255369473333</c:v>
                </c:pt>
                <c:pt idx="7">
                  <c:v>11.711684693571771</c:v>
                </c:pt>
                <c:pt idx="8">
                  <c:v>11.599322927847798</c:v>
                </c:pt>
                <c:pt idx="9">
                  <c:v>11.48585575701423</c:v>
                </c:pt>
                <c:pt idx="10">
                  <c:v>11.371655494514231</c:v>
                </c:pt>
                <c:pt idx="11">
                  <c:v>11.257076446608295</c:v>
                </c:pt>
                <c:pt idx="12">
                  <c:v>11.142452651665053</c:v>
                </c:pt>
                <c:pt idx="13">
                  <c:v>11.028096283105558</c:v>
                </c:pt>
                <c:pt idx="14">
                  <c:v>10.914296661641632</c:v>
                </c:pt>
                <c:pt idx="15">
                  <c:v>10.801319811117004</c:v>
                </c:pt>
                <c:pt idx="16">
                  <c:v>10.689408486299683</c:v>
                </c:pt>
                <c:pt idx="17">
                  <c:v>10.578782599411056</c:v>
                </c:pt>
                <c:pt idx="18">
                  <c:v>10.469639974022339</c:v>
                </c:pt>
                <c:pt idx="19">
                  <c:v>10.362157359272773</c:v>
                </c:pt>
                <c:pt idx="20">
                  <c:v>10.256491643346809</c:v>
                </c:pt>
                <c:pt idx="21">
                  <c:v>10.15278121210045</c:v>
                </c:pt>
                <c:pt idx="22">
                  <c:v>10.051147406099513</c:v>
                </c:pt>
                <c:pt idx="23">
                  <c:v>9.9516960367043055</c:v>
                </c:pt>
                <c:pt idx="24">
                  <c:v>9.8545189289025785</c:v>
                </c:pt>
                <c:pt idx="25">
                  <c:v>9.7596954651508696</c:v>
                </c:pt>
                <c:pt idx="26">
                  <c:v>9.6672941104086103</c:v>
                </c:pt>
                <c:pt idx="27">
                  <c:v>9.5773739037764862</c:v>
                </c:pt>
                <c:pt idx="28">
                  <c:v>9.4899859066622856</c:v>
                </c:pt>
                <c:pt idx="29">
                  <c:v>9.4051746012064559</c:v>
                </c:pt>
                <c:pt idx="30">
                  <c:v>9.3229792358369128</c:v>
                </c:pt>
                <c:pt idx="31">
                  <c:v>9.243435117327877</c:v>
                </c:pt>
                <c:pt idx="32">
                  <c:v>9.1665748506509566</c:v>
                </c:pt>
                <c:pt idx="33">
                  <c:v>9.0924295292624961</c:v>
                </c:pt>
                <c:pt idx="34">
                  <c:v>9.0210298792925698</c:v>
                </c:pt>
                <c:pt idx="35">
                  <c:v>8.9524073613955988</c:v>
                </c:pt>
                <c:pt idx="36">
                  <c:v>8.8865952337798539</c:v>
                </c:pt>
                <c:pt idx="37">
                  <c:v>8.8236295791218087</c:v>
                </c:pt>
              </c:numCache>
            </c:numRef>
          </c:xVal>
          <c:yVal>
            <c:numRef>
              <c:f>'TWO BELLCRANK'!$X$19:$X$56</c:f>
              <c:numCache>
                <c:formatCode>0.00</c:formatCode>
                <c:ptCount val="38"/>
                <c:pt idx="0">
                  <c:v>2.5798429908258416</c:v>
                </c:pt>
                <c:pt idx="1">
                  <c:v>2.5227712075586721</c:v>
                </c:pt>
                <c:pt idx="2">
                  <c:v>2.4669727612071761</c:v>
                </c:pt>
                <c:pt idx="3">
                  <c:v>2.4129031587892973</c:v>
                </c:pt>
                <c:pt idx="4">
                  <c:v>2.3609687654814837</c:v>
                </c:pt>
                <c:pt idx="5">
                  <c:v>2.3115241028993254</c:v>
                </c:pt>
                <c:pt idx="6">
                  <c:v>2.2648707362009226</c:v>
                </c:pt>
                <c:pt idx="7">
                  <c:v>2.2212575630665228</c:v>
                </c:pt>
                <c:pt idx="8">
                  <c:v>2.1808822868816446</c:v>
                </c:pt>
                <c:pt idx="9">
                  <c:v>2.1438938436496811</c:v>
                </c:pt>
                <c:pt idx="10">
                  <c:v>2.1103955541398873</c:v>
                </c:pt>
                <c:pt idx="11">
                  <c:v>2.0804487860207925</c:v>
                </c:pt>
                <c:pt idx="12">
                  <c:v>2.0540769317701337</c:v>
                </c:pt>
                <c:pt idx="13">
                  <c:v>2.0312695338614639</c:v>
                </c:pt>
                <c:pt idx="14">
                  <c:v>2.0119864164835244</c:v>
                </c:pt>
                <c:pt idx="15">
                  <c:v>1.9961617107964267</c:v>
                </c:pt>
                <c:pt idx="16">
                  <c:v>1.9837076869795658</c:v>
                </c:pt>
                <c:pt idx="17">
                  <c:v>1.9745183300932105</c:v>
                </c:pt>
                <c:pt idx="18">
                  <c:v>1.9684726175018057</c:v>
                </c:pt>
                <c:pt idx="19">
                  <c:v>1.9654374730673501</c:v>
                </c:pt>
                <c:pt idx="20">
                  <c:v>1.9652703875435005</c:v>
                </c:pt>
                <c:pt idx="21">
                  <c:v>1.9678217057826934</c:v>
                </c:pt>
                <c:pt idx="22">
                  <c:v>1.9729365898140325</c:v>
                </c:pt>
                <c:pt idx="23">
                  <c:v>1.980456672920627</c:v>
                </c:pt>
                <c:pt idx="24">
                  <c:v>1.990221423919651</c:v>
                </c:pt>
                <c:pt idx="25">
                  <c:v>2.0020692432982923</c:v>
                </c:pt>
                <c:pt idx="26">
                  <c:v>2.0158383140293163</c:v>
                </c:pt>
                <c:pt idx="27">
                  <c:v>2.0313672300938626</c:v>
                </c:pt>
                <c:pt idx="28">
                  <c:v>2.0484954252504313</c:v>
                </c:pt>
                <c:pt idx="29">
                  <c:v>2.0670634236456307</c:v>
                </c:pt>
                <c:pt idx="30">
                  <c:v>2.0869129326678069</c:v>
                </c:pt>
                <c:pt idx="31">
                  <c:v>2.1078867971748556</c:v>
                </c:pt>
                <c:pt idx="32">
                  <c:v>2.1298288330340491</c:v>
                </c:pt>
                <c:pt idx="33">
                  <c:v>2.1525835569315905</c:v>
                </c:pt>
                <c:pt idx="34">
                  <c:v>2.1759958287680132</c:v>
                </c:pt>
                <c:pt idx="35">
                  <c:v>2.1999104227724411</c:v>
                </c:pt>
                <c:pt idx="36">
                  <c:v>2.2241715438650633</c:v>
                </c:pt>
                <c:pt idx="37">
                  <c:v>2.2486223068920017</c:v>
                </c:pt>
              </c:numCache>
            </c:numRef>
          </c:yVal>
          <c:smooth val="0"/>
          <c:extLst>
            <c:ext xmlns:c16="http://schemas.microsoft.com/office/drawing/2014/chart" uri="{C3380CC4-5D6E-409C-BE32-E72D297353CC}">
              <c16:uniqueId val="{00000015-5467-4EF1-B7E5-39D4BC225F84}"/>
            </c:ext>
          </c:extLst>
        </c:ser>
        <c:ser>
          <c:idx val="4"/>
          <c:order val="9"/>
          <c:spPr>
            <a:ln w="12700">
              <a:solidFill>
                <a:schemeClr val="tx1"/>
              </a:solidFill>
              <a:prstDash val="dash"/>
            </a:ln>
          </c:spPr>
          <c:marker>
            <c:symbol val="none"/>
          </c:marker>
          <c:xVal>
            <c:numRef>
              <c:f>'TWO BELLCRANK'!$Z$19:$Z$56</c:f>
              <c:numCache>
                <c:formatCode>0.00</c:formatCode>
                <c:ptCount val="38"/>
                <c:pt idx="0">
                  <c:v>21.075879543124465</c:v>
                </c:pt>
                <c:pt idx="1">
                  <c:v>20.983276176018002</c:v>
                </c:pt>
                <c:pt idx="2">
                  <c:v>20.887897700033754</c:v>
                </c:pt>
                <c:pt idx="3">
                  <c:v>20.790362735223891</c:v>
                </c:pt>
                <c:pt idx="4">
                  <c:v>20.691282044474374</c:v>
                </c:pt>
                <c:pt idx="5">
                  <c:v>20.591245606523294</c:v>
                </c:pt>
                <c:pt idx="6">
                  <c:v>20.490812030571767</c:v>
                </c:pt>
                <c:pt idx="7">
                  <c:v>20.390500436081314</c:v>
                </c:pt>
                <c:pt idx="8">
                  <c:v>20.290784746547384</c:v>
                </c:pt>
                <c:pt idx="9">
                  <c:v>20.192090215062738</c:v>
                </c:pt>
                <c:pt idx="10">
                  <c:v>20.094791912691264</c:v>
                </c:pt>
                <c:pt idx="11">
                  <c:v>19.999214863771769</c:v>
                </c:pt>
                <c:pt idx="12">
                  <c:v>19.9056354982391</c:v>
                </c:pt>
                <c:pt idx="13">
                  <c:v>19.81428410179689</c:v>
                </c:pt>
                <c:pt idx="14">
                  <c:v>19.725347972384835</c:v>
                </c:pt>
                <c:pt idx="15">
                  <c:v>19.638975028901985</c:v>
                </c:pt>
                <c:pt idx="16">
                  <c:v>19.555277659980305</c:v>
                </c:pt>
                <c:pt idx="17">
                  <c:v>19.474336642600992</c:v>
                </c:pt>
                <c:pt idx="18">
                  <c:v>19.3962049997035</c:v>
                </c:pt>
                <c:pt idx="19">
                  <c:v>19.320911700975238</c:v>
                </c:pt>
                <c:pt idx="20">
                  <c:v>19.248465140927763</c:v>
                </c:pt>
                <c:pt idx="21">
                  <c:v>19.178856352995489</c:v>
                </c:pt>
                <c:pt idx="22">
                  <c:v>19.112061937987047</c:v>
                </c:pt>
                <c:pt idx="23">
                  <c:v>19.048046700278977</c:v>
                </c:pt>
                <c:pt idx="24">
                  <c:v>18.986765996287879</c:v>
                </c:pt>
                <c:pt idx="25">
                  <c:v>18.928167807645643</c:v>
                </c:pt>
                <c:pt idx="26">
                  <c:v>18.872194556759862</c:v>
                </c:pt>
                <c:pt idx="27">
                  <c:v>18.818784685637727</c:v>
                </c:pt>
                <c:pt idx="28">
                  <c:v>18.767874020479212</c:v>
                </c:pt>
                <c:pt idx="29">
                  <c:v>18.719396945017689</c:v>
                </c:pt>
                <c:pt idx="30">
                  <c:v>18.67328740523903</c:v>
                </c:pt>
                <c:pt idx="31">
                  <c:v>18.629479767210533</c:v>
                </c:pt>
                <c:pt idx="32">
                  <c:v>18.587909548503102</c:v>
                </c:pt>
                <c:pt idx="33">
                  <c:v>18.548514042248044</c:v>
                </c:pt>
                <c:pt idx="34">
                  <c:v>18.511232851343113</c:v>
                </c:pt>
                <c:pt idx="35">
                  <c:v>18.476008348786785</c:v>
                </c:pt>
                <c:pt idx="36">
                  <c:v>18.442786078619502</c:v>
                </c:pt>
                <c:pt idx="37">
                  <c:v>18.411515110508063</c:v>
                </c:pt>
              </c:numCache>
            </c:numRef>
          </c:xVal>
          <c:yVal>
            <c:numRef>
              <c:f>'TWO BELLCRANK'!$AA$19:$AA$56</c:f>
              <c:numCache>
                <c:formatCode>0.00</c:formatCode>
                <c:ptCount val="38"/>
                <c:pt idx="0">
                  <c:v>12.916357312849879</c:v>
                </c:pt>
                <c:pt idx="1">
                  <c:v>12.801683531160103</c:v>
                </c:pt>
                <c:pt idx="2">
                  <c:v>12.690428603265724</c:v>
                </c:pt>
                <c:pt idx="3">
                  <c:v>12.58315175910769</c:v>
                </c:pt>
                <c:pt idx="4">
                  <c:v>12.480284693246642</c:v>
                </c:pt>
                <c:pt idx="5">
                  <c:v>12.382140997294986</c:v>
                </c:pt>
                <c:pt idx="6">
                  <c:v>12.288927549107203</c:v>
                </c:pt>
                <c:pt idx="7">
                  <c:v>12.20075706027699</c:v>
                </c:pt>
                <c:pt idx="8">
                  <c:v>12.117661081136227</c:v>
                </c:pt>
                <c:pt idx="9">
                  <c:v>12.039602883659493</c:v>
                </c:pt>
                <c:pt idx="10">
                  <c:v>11.966489772828847</c:v>
                </c:pt>
                <c:pt idx="11">
                  <c:v>11.898184504053543</c:v>
                </c:pt>
                <c:pt idx="12">
                  <c:v>11.834515599491487</c:v>
                </c:pt>
                <c:pt idx="13">
                  <c:v>11.775286454340801</c:v>
                </c:pt>
                <c:pt idx="14">
                  <c:v>11.720283203097958</c:v>
                </c:pt>
                <c:pt idx="15">
                  <c:v>11.669281375461535</c:v>
                </c:pt>
                <c:pt idx="16">
                  <c:v>11.62205141359564</c:v>
                </c:pt>
                <c:pt idx="17">
                  <c:v>11.578363149351784</c:v>
                </c:pt>
                <c:pt idx="18">
                  <c:v>11.537989354639219</c:v>
                </c:pt>
                <c:pt idx="19">
                  <c:v>11.500708483266569</c:v>
                </c:pt>
                <c:pt idx="20">
                  <c:v>11.466306720840905</c:v>
                </c:pt>
                <c:pt idx="21">
                  <c:v>11.4345794529036</c:v>
                </c:pt>
                <c:pt idx="22">
                  <c:v>11.405332252192458</c:v>
                </c:pt>
                <c:pt idx="23">
                  <c:v>11.378381475115626</c:v>
                </c:pt>
                <c:pt idx="24">
                  <c:v>11.353554546219785</c:v>
                </c:pt>
                <c:pt idx="25">
                  <c:v>11.330689998329539</c:v>
                </c:pt>
                <c:pt idx="26">
                  <c:v>11.309637325586488</c:v>
                </c:pt>
                <c:pt idx="27">
                  <c:v>11.290256697093959</c:v>
                </c:pt>
                <c:pt idx="28">
                  <c:v>11.272418570405289</c:v>
                </c:pt>
                <c:pt idx="29">
                  <c:v>11.256003236713925</c:v>
                </c:pt>
                <c:pt idx="30">
                  <c:v>11.240900323282199</c:v>
                </c:pt>
                <c:pt idx="31">
                  <c:v>11.22700827330797</c:v>
                </c:pt>
                <c:pt idx="32">
                  <c:v>11.214233818984303</c:v>
                </c:pt>
                <c:pt idx="33">
                  <c:v>11.202491459852292</c:v>
                </c:pt>
                <c:pt idx="34">
                  <c:v>11.191702955577982</c:v>
                </c:pt>
                <c:pt idx="35">
                  <c:v>11.181796839902663</c:v>
                </c:pt>
                <c:pt idx="36">
                  <c:v>11.172707960631014</c:v>
                </c:pt>
                <c:pt idx="37">
                  <c:v>11.164377049050508</c:v>
                </c:pt>
              </c:numCache>
            </c:numRef>
          </c:yVal>
          <c:smooth val="0"/>
          <c:extLst>
            <c:ext xmlns:c16="http://schemas.microsoft.com/office/drawing/2014/chart" uri="{C3380CC4-5D6E-409C-BE32-E72D297353CC}">
              <c16:uniqueId val="{00000016-5467-4EF1-B7E5-39D4BC225F84}"/>
            </c:ext>
          </c:extLst>
        </c:ser>
        <c:ser>
          <c:idx val="5"/>
          <c:order val="10"/>
          <c:spPr>
            <a:ln w="12700">
              <a:solidFill>
                <a:schemeClr val="tx1"/>
              </a:solidFill>
              <a:prstDash val="dash"/>
            </a:ln>
          </c:spPr>
          <c:marker>
            <c:symbol val="none"/>
          </c:marker>
          <c:xVal>
            <c:numRef>
              <c:f>'TWO BELLCRANK'!$X$123:$X$160</c:f>
              <c:numCache>
                <c:formatCode>0.00</c:formatCode>
                <c:ptCount val="38"/>
                <c:pt idx="0">
                  <c:v>13.500663433894045</c:v>
                </c:pt>
                <c:pt idx="1">
                  <c:v>13.502812167796833</c:v>
                </c:pt>
                <c:pt idx="2">
                  <c:v>13.502525540288079</c:v>
                </c:pt>
                <c:pt idx="3">
                  <c:v>13.499639595011717</c:v>
                </c:pt>
                <c:pt idx="4">
                  <c:v>13.494030673828867</c:v>
                </c:pt>
                <c:pt idx="5">
                  <c:v>13.485614831194185</c:v>
                </c:pt>
                <c:pt idx="6">
                  <c:v>13.474346229682302</c:v>
                </c:pt>
                <c:pt idx="7">
                  <c:v>13.460214721916911</c:v>
                </c:pt>
                <c:pt idx="8">
                  <c:v>13.443242827516059</c:v>
                </c:pt>
                <c:pt idx="9">
                  <c:v>13.423482304370882</c:v>
                </c:pt>
                <c:pt idx="10">
                  <c:v>13.401010495129931</c:v>
                </c:pt>
                <c:pt idx="11">
                  <c:v>13.375926605529454</c:v>
                </c:pt>
                <c:pt idx="12">
                  <c:v>13.348348044132939</c:v>
                </c:pt>
                <c:pt idx="13">
                  <c:v>13.318406925495642</c:v>
                </c:pt>
                <c:pt idx="14">
                  <c:v>13.286246812520837</c:v>
                </c:pt>
                <c:pt idx="15">
                  <c:v>13.252019750016931</c:v>
                </c:pt>
                <c:pt idx="16">
                  <c:v>13.215883620893795</c:v>
                </c:pt>
                <c:pt idx="17">
                  <c:v>13.177999839344766</c:v>
                </c:pt>
                <c:pt idx="18">
                  <c:v>13.138531381739785</c:v>
                </c:pt>
                <c:pt idx="19">
                  <c:v>13.097641145587476</c:v>
                </c:pt>
                <c:pt idx="20">
                  <c:v>13.055490619463697</c:v>
                </c:pt>
                <c:pt idx="21">
                  <c:v>13.012238841838531</c:v>
                </c:pt>
                <c:pt idx="22">
                  <c:v>12.968041623831313</c:v>
                </c:pt>
                <c:pt idx="23">
                  <c:v>12.923051009666125</c:v>
                </c:pt>
                <c:pt idx="24">
                  <c:v>12.877414948604006</c:v>
                </c:pt>
                <c:pt idx="25">
                  <c:v>12.831277153054241</c:v>
                </c:pt>
                <c:pt idx="26">
                  <c:v>12.784777119125682</c:v>
                </c:pt>
                <c:pt idx="27">
                  <c:v>12.738050287828724</c:v>
                </c:pt>
                <c:pt idx="28">
                  <c:v>12.691228327281788</c:v>
                </c:pt>
                <c:pt idx="29">
                  <c:v>12.644439518453321</c:v>
                </c:pt>
                <c:pt idx="30">
                  <c:v>12.597809229052823</c:v>
                </c:pt>
                <c:pt idx="31">
                  <c:v>12.551460462066297</c:v>
                </c:pt>
                <c:pt idx="32">
                  <c:v>12.505514467023685</c:v>
                </c:pt>
                <c:pt idx="33">
                  <c:v>12.460091403307201</c:v>
                </c:pt>
                <c:pt idx="34">
                  <c:v>12.41531104558271</c:v>
                </c:pt>
                <c:pt idx="35">
                  <c:v>12.371293521680702</c:v>
                </c:pt>
                <c:pt idx="36">
                  <c:v>12.328160072882</c:v>
                </c:pt>
                <c:pt idx="37">
                  <c:v>12.286033825480187</c:v>
                </c:pt>
              </c:numCache>
            </c:numRef>
          </c:xVal>
          <c:yVal>
            <c:numRef>
              <c:f>'TWO BELLCRANK'!$Y$123:$Y$160</c:f>
              <c:numCache>
                <c:formatCode>0.00</c:formatCode>
                <c:ptCount val="38"/>
                <c:pt idx="0">
                  <c:v>6.0872643183310009</c:v>
                </c:pt>
                <c:pt idx="1">
                  <c:v>5.9996711813951116</c:v>
                </c:pt>
                <c:pt idx="2">
                  <c:v>5.909897213824693</c:v>
                </c:pt>
                <c:pt idx="3">
                  <c:v>5.8183872461095714</c:v>
                </c:pt>
                <c:pt idx="4">
                  <c:v>5.7255772803527254</c:v>
                </c:pt>
                <c:pt idx="5">
                  <c:v>5.6318891531894888</c:v>
                </c:pt>
                <c:pt idx="6">
                  <c:v>5.5377259761232231</c:v>
                </c:pt>
                <c:pt idx="7">
                  <c:v>5.4434684096709685</c:v>
                </c:pt>
                <c:pt idx="8">
                  <c:v>5.349471784372188</c:v>
                </c:pt>
                <c:pt idx="9">
                  <c:v>5.2560640451294693</c:v>
                </c:pt>
                <c:pt idx="10">
                  <c:v>5.1635444665704711</c:v>
                </c:pt>
                <c:pt idx="11">
                  <c:v>5.0721830663404557</c:v>
                </c:pt>
                <c:pt idx="12">
                  <c:v>4.9822206300009686</c:v>
                </c:pt>
                <c:pt idx="13">
                  <c:v>4.8938692546318538</c:v>
                </c:pt>
                <c:pt idx="14">
                  <c:v>4.807313317177627</c:v>
                </c:pt>
                <c:pt idx="15">
                  <c:v>4.7227107768276824</c:v>
                </c:pt>
                <c:pt idx="16">
                  <c:v>4.6401947270905595</c:v>
                </c:pt>
                <c:pt idx="17">
                  <c:v>4.5598751216466287</c:v>
                </c:pt>
                <c:pt idx="18">
                  <c:v>4.4818406076321828</c:v>
                </c:pt>
                <c:pt idx="19">
                  <c:v>4.4061604099877592</c:v>
                </c:pt>
                <c:pt idx="20">
                  <c:v>4.3328862203374552</c:v>
                </c:pt>
                <c:pt idx="21">
                  <c:v>4.262054053155703</c:v>
                </c:pt>
                <c:pt idx="22">
                  <c:v>4.1936860404641516</c:v>
                </c:pt>
                <c:pt idx="23">
                  <c:v>4.127792143836869</c:v>
                </c:pt>
                <c:pt idx="24">
                  <c:v>4.0643717690184031</c:v>
                </c:pt>
                <c:pt idx="25">
                  <c:v>4.0034152739828084</c:v>
                </c:pt>
                <c:pt idx="26">
                  <c:v>3.9449053658345021</c:v>
                </c:pt>
                <c:pt idx="27">
                  <c:v>3.8888183856547491</c:v>
                </c:pt>
                <c:pt idx="28">
                  <c:v>3.8351254833279875</c:v>
                </c:pt>
                <c:pt idx="29">
                  <c:v>3.7837936866437691</c:v>
                </c:pt>
                <c:pt idx="30">
                  <c:v>3.7347868706659448</c:v>
                </c:pt>
                <c:pt idx="31">
                  <c:v>3.6880666345883939</c:v>
                </c:pt>
                <c:pt idx="32">
                  <c:v>3.6435930941449799</c:v>
                </c:pt>
                <c:pt idx="33">
                  <c:v>3.601325598188664</c:v>
                </c:pt>
                <c:pt idx="34">
                  <c:v>3.5612233783670151</c:v>
                </c:pt>
                <c:pt idx="35">
                  <c:v>3.5232461409524416</c:v>
                </c:pt>
                <c:pt idx="36">
                  <c:v>3.4873546098756223</c:v>
                </c:pt>
                <c:pt idx="37">
                  <c:v>3.4535110298865699</c:v>
                </c:pt>
              </c:numCache>
            </c:numRef>
          </c:yVal>
          <c:smooth val="0"/>
          <c:extLst>
            <c:ext xmlns:c16="http://schemas.microsoft.com/office/drawing/2014/chart" uri="{C3380CC4-5D6E-409C-BE32-E72D297353CC}">
              <c16:uniqueId val="{00000017-5467-4EF1-B7E5-39D4BC225F84}"/>
            </c:ext>
          </c:extLst>
        </c:ser>
        <c:ser>
          <c:idx val="6"/>
          <c:order val="11"/>
          <c:tx>
            <c:strRef>
              <c:f>'TWO BELLCRANK'!$AJ$33</c:f>
              <c:strCache>
                <c:ptCount val="1"/>
                <c:pt idx="0">
                  <c:v>B</c:v>
                </c:pt>
              </c:strCache>
            </c:strRef>
          </c:tx>
          <c:spPr>
            <a:ln>
              <a:solidFill>
                <a:srgbClr val="0000FF"/>
              </a:solidFill>
            </a:ln>
          </c:spPr>
          <c:marker>
            <c:symbol val="circle"/>
            <c:size val="10"/>
            <c:spPr>
              <a:solidFill>
                <a:schemeClr val="bg1"/>
              </a:solidFill>
              <a:ln>
                <a:solidFill>
                  <a:srgbClr val="0000FF"/>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'TWO BELLCRANK'!$AK$33</c:f>
              <c:numCache>
                <c:formatCode>0.0</c:formatCode>
                <c:ptCount val="1"/>
                <c:pt idx="0">
                  <c:v>0.64704761275630185</c:v>
                </c:pt>
              </c:numCache>
            </c:numRef>
          </c:xVal>
          <c:yVal>
            <c:numRef>
              <c:f>'TWO BELLCRANK'!$AL$33</c:f>
              <c:numCache>
                <c:formatCode>0.0</c:formatCode>
                <c:ptCount val="1"/>
                <c:pt idx="0">
                  <c:v>2.9148145657226707</c:v>
                </c:pt>
              </c:numCache>
            </c:numRef>
          </c:yVal>
          <c:smooth val="0"/>
          <c:extLst>
            <c:ext xmlns:c16="http://schemas.microsoft.com/office/drawing/2014/chart" uri="{C3380CC4-5D6E-409C-BE32-E72D297353CC}">
              <c16:uniqueId val="{00000018-5467-4EF1-B7E5-39D4BC225F84}"/>
            </c:ext>
          </c:extLst>
        </c:ser>
        <c:ser>
          <c:idx val="7"/>
          <c:order val="12"/>
          <c:tx>
            <c:strRef>
              <c:f>'TWO BELLCRANK'!$AJ$35</c:f>
              <c:strCache>
                <c:ptCount val="1"/>
                <c:pt idx="0">
                  <c:v>C</c:v>
                </c:pt>
              </c:strCache>
            </c:strRef>
          </c:tx>
          <c:marker>
            <c:symbol val="circle"/>
            <c:size val="10"/>
            <c:spPr>
              <a:solidFill>
                <a:sysClr val="window" lastClr="FFFFFF"/>
              </a:solidFill>
              <a:ln>
                <a:solidFill>
                  <a:srgbClr val="0000CC"/>
                </a:solidFill>
              </a:ln>
            </c:spPr>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'TWO BELLCRANK'!$AK$35</c:f>
              <c:numCache>
                <c:formatCode>0.0</c:formatCode>
                <c:ptCount val="1"/>
                <c:pt idx="0">
                  <c:v>11.623082683966649</c:v>
                </c:pt>
              </c:numCache>
            </c:numRef>
          </c:xVal>
          <c:yVal>
            <c:numRef>
              <c:f>'TWO BELLCRANK'!$AL$35</c:f>
              <c:numCache>
                <c:formatCode>0.0</c:formatCode>
                <c:ptCount val="1"/>
                <c:pt idx="0">
                  <c:v>2.1891051779092909</c:v>
                </c:pt>
              </c:numCache>
            </c:numRef>
          </c:yVal>
          <c:smooth val="0"/>
          <c:extLst>
            <c:ext xmlns:c16="http://schemas.microsoft.com/office/drawing/2014/chart" uri="{C3380CC4-5D6E-409C-BE32-E72D297353CC}">
              <c16:uniqueId val="{00000019-5467-4EF1-B7E5-39D4BC225F84}"/>
            </c:ext>
          </c:extLst>
        </c:ser>
        <c:ser>
          <c:idx val="8"/>
          <c:order val="13"/>
          <c:tx>
            <c:strRef>
              <c:f>'TWO BELLCRANK'!$AJ$37</c:f>
              <c:strCache>
                <c:ptCount val="1"/>
                <c:pt idx="0">
                  <c:v>D</c:v>
                </c:pt>
              </c:strCache>
            </c:strRef>
          </c:tx>
          <c:marker>
            <c:symbol val="circle"/>
            <c:size val="10"/>
            <c:spPr>
              <a:solidFill>
                <a:sysClr val="window" lastClr="FFFFFF"/>
              </a:solidFill>
              <a:ln>
                <a:solidFill>
                  <a:srgbClr val="0000CC"/>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'TWO BELLCRANK'!$AK$37</c:f>
              <c:numCache>
                <c:formatCode>0.0</c:formatCode>
                <c:ptCount val="1"/>
                <c:pt idx="0">
                  <c:v>10.303000000000001</c:v>
                </c:pt>
              </c:numCache>
            </c:numRef>
          </c:xVal>
          <c:yVal>
            <c:numRef>
              <c:f>'TWO BELLCRANK'!$AL$37</c:f>
              <c:numCache>
                <c:formatCode>0.0</c:formatCode>
                <c:ptCount val="1"/>
                <c:pt idx="0">
                  <c:v>5.9649999999999999</c:v>
                </c:pt>
              </c:numCache>
            </c:numRef>
          </c:yVal>
          <c:smooth val="0"/>
          <c:extLst>
            <c:ext xmlns:c16="http://schemas.microsoft.com/office/drawing/2014/chart" uri="{C3380CC4-5D6E-409C-BE32-E72D297353CC}">
              <c16:uniqueId val="{0000001A-5467-4EF1-B7E5-39D4BC225F84}"/>
            </c:ext>
          </c:extLst>
        </c:ser>
        <c:ser>
          <c:idx val="12"/>
          <c:order val="14"/>
          <c:tx>
            <c:strRef>
              <c:f>'TWO BELLCRANK'!$AJ$39</c:f>
              <c:strCache>
                <c:ptCount val="1"/>
                <c:pt idx="0">
                  <c:v>E</c:v>
                </c:pt>
              </c:strCache>
            </c:strRef>
          </c:tx>
          <c:marker>
            <c:symbol val="circle"/>
            <c:size val="10"/>
            <c:spPr>
              <a:solidFill>
                <a:sysClr val="window" lastClr="FFFFFF"/>
              </a:solidFill>
              <a:ln>
                <a:solidFill>
                  <a:srgbClr val="FF0000"/>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'TWO BELLCRANK'!$AK$39</c:f>
              <c:numCache>
                <c:formatCode>0.00</c:formatCode>
                <c:ptCount val="1"/>
                <c:pt idx="0">
                  <c:v>13.447049743945602</c:v>
                </c:pt>
              </c:numCache>
            </c:numRef>
          </c:xVal>
          <c:yVal>
            <c:numRef>
              <c:f>'TWO BELLCRANK'!$AL$39</c:f>
              <c:numCache>
                <c:formatCode>0.00</c:formatCode>
                <c:ptCount val="1"/>
                <c:pt idx="0">
                  <c:v>5.3692221826925675</c:v>
                </c:pt>
              </c:numCache>
            </c:numRef>
          </c:yVal>
          <c:smooth val="0"/>
          <c:extLst>
            <c:ext xmlns:c16="http://schemas.microsoft.com/office/drawing/2014/chart" uri="{C3380CC4-5D6E-409C-BE32-E72D297353CC}">
              <c16:uniqueId val="{0000001B-5467-4EF1-B7E5-39D4BC225F84}"/>
            </c:ext>
          </c:extLst>
        </c:ser>
        <c:ser>
          <c:idx val="11"/>
          <c:order val="15"/>
          <c:tx>
            <c:strRef>
              <c:f>'TWO BELLCRANK'!$AJ$41</c:f>
              <c:strCache>
                <c:ptCount val="1"/>
                <c:pt idx="0">
                  <c:v>F</c:v>
                </c:pt>
              </c:strCache>
            </c:strRef>
          </c:tx>
          <c:marker>
            <c:symbol val="circle"/>
            <c:size val="10"/>
            <c:spPr>
              <a:solidFill>
                <a:sysClr val="window" lastClr="FFFFFF"/>
              </a:solidFill>
              <a:ln>
                <a:solidFill>
                  <a:srgbClr val="FF0000"/>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'TWO BELLCRANK'!$AK$41</c:f>
              <c:numCache>
                <c:formatCode>0.00</c:formatCode>
                <c:ptCount val="1"/>
                <c:pt idx="0">
                  <c:v>20.311706174027485</c:v>
                </c:pt>
              </c:numCache>
            </c:numRef>
          </c:xVal>
          <c:yVal>
            <c:numRef>
              <c:f>'TWO BELLCRANK'!$AL$41</c:f>
              <c:numCache>
                <c:formatCode>0.00</c:formatCode>
                <c:ptCount val="1"/>
                <c:pt idx="0">
                  <c:v>12.134734168826711</c:v>
                </c:pt>
              </c:numCache>
            </c:numRef>
          </c:yVal>
          <c:smooth val="0"/>
          <c:extLst>
            <c:ext xmlns:c16="http://schemas.microsoft.com/office/drawing/2014/chart" uri="{C3380CC4-5D6E-409C-BE32-E72D297353CC}">
              <c16:uniqueId val="{0000001C-5467-4EF1-B7E5-39D4BC225F84}"/>
            </c:ext>
          </c:extLst>
        </c:ser>
        <c:ser>
          <c:idx val="13"/>
          <c:order val="16"/>
          <c:tx>
            <c:strRef>
              <c:f>'TWO BELLCRANK'!$AJ$43</c:f>
              <c:strCache>
                <c:ptCount val="1"/>
                <c:pt idx="0">
                  <c:v>G</c:v>
                </c:pt>
              </c:strCache>
            </c:strRef>
          </c:tx>
          <c:marker>
            <c:symbol val="circle"/>
            <c:size val="10"/>
            <c:spPr>
              <a:solidFill>
                <a:sysClr val="window" lastClr="FFFFFF"/>
              </a:solidFill>
              <a:ln>
                <a:solidFill>
                  <a:srgbClr val="FF0000"/>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'TWO BELLCRANK'!$AK$43</c:f>
              <c:numCache>
                <c:formatCode>0.00</c:formatCode>
                <c:ptCount val="1"/>
                <c:pt idx="0">
                  <c:v>17.14</c:v>
                </c:pt>
              </c:numCache>
            </c:numRef>
          </c:xVal>
          <c:yVal>
            <c:numRef>
              <c:f>'TWO BELLCRANK'!$AL$43</c:f>
              <c:numCache>
                <c:formatCode>0.00</c:formatCode>
                <c:ptCount val="1"/>
                <c:pt idx="0">
                  <c:v>16</c:v>
                </c:pt>
              </c:numCache>
            </c:numRef>
          </c:yVal>
          <c:smooth val="0"/>
          <c:extLst>
            <c:ext xmlns:c16="http://schemas.microsoft.com/office/drawing/2014/chart" uri="{C3380CC4-5D6E-409C-BE32-E72D297353CC}">
              <c16:uniqueId val="{0000001D-5467-4EF1-B7E5-39D4BC225F84}"/>
            </c:ext>
          </c:extLst>
        </c:ser>
        <c:dLbls>
          <c:showLegendKey val="0"/>
          <c:showVal val="0"/>
          <c:showCatName val="0"/>
          <c:showSerName val="0"/>
          <c:showPercent val="0"/>
          <c:showBubbleSize val="0"/>
        </c:dLbls>
        <c:axId val="567075600"/>
        <c:axId val="567077168"/>
      </c:scatterChart>
      <c:valAx>
        <c:axId val="567075600"/>
        <c:scaling>
          <c:orientation val="minMax"/>
          <c:max val="25"/>
          <c:min val="-5"/>
        </c:scaling>
        <c:delete val="0"/>
        <c:axPos val="b"/>
        <c:majorGridlines>
          <c:spPr>
            <a:ln>
              <a:solidFill>
                <a:sysClr val="window" lastClr="FFFFFF">
                  <a:lumMod val="75000"/>
                </a:sysClr>
              </a:solidFill>
            </a:ln>
          </c:spPr>
        </c:majorGridlines>
        <c:numFmt formatCode="0.00" sourceLinked="1"/>
        <c:majorTickMark val="out"/>
        <c:minorTickMark val="none"/>
        <c:tickLblPos val="nextTo"/>
        <c:txPr>
          <a:bodyPr/>
          <a:lstStyle/>
          <a:p>
            <a:pPr>
              <a:defRPr sz="800" baseline="0">
                <a:solidFill>
                  <a:schemeClr val="bg1">
                    <a:lumMod val="65000"/>
                  </a:schemeClr>
                </a:solidFill>
              </a:defRPr>
            </a:pPr>
            <a:endParaRPr lang="en-US"/>
          </a:p>
        </c:txPr>
        <c:crossAx val="567077168"/>
        <c:crosses val="autoZero"/>
        <c:crossBetween val="midCat"/>
      </c:valAx>
      <c:valAx>
        <c:axId val="567077168"/>
        <c:scaling>
          <c:orientation val="minMax"/>
          <c:max val="25"/>
          <c:min val="0"/>
        </c:scaling>
        <c:delete val="0"/>
        <c:axPos val="l"/>
        <c:majorGridlines>
          <c:spPr>
            <a:ln>
              <a:solidFill>
                <a:schemeClr val="bg1">
                  <a:lumMod val="75000"/>
                </a:schemeClr>
              </a:solidFill>
            </a:ln>
          </c:spPr>
        </c:majorGridlines>
        <c:numFmt formatCode="0.00" sourceLinked="1"/>
        <c:majorTickMark val="out"/>
        <c:minorTickMark val="none"/>
        <c:tickLblPos val="nextTo"/>
        <c:txPr>
          <a:bodyPr/>
          <a:lstStyle/>
          <a:p>
            <a:pPr>
              <a:defRPr sz="800">
                <a:solidFill>
                  <a:schemeClr val="bg1">
                    <a:lumMod val="65000"/>
                  </a:schemeClr>
                </a:solidFill>
              </a:defRPr>
            </a:pPr>
            <a:endParaRPr lang="en-US"/>
          </a:p>
        </c:txPr>
        <c:crossAx val="567075600"/>
        <c:crosses val="autoZero"/>
        <c:crossBetween val="midCat"/>
      </c:valAx>
      <c:spPr>
        <a:noFill/>
      </c:spPr>
    </c:plotArea>
    <c:plotVisOnly val="1"/>
    <c:dispBlanksAs val="gap"/>
    <c:showDLblsOverMax val="0"/>
  </c:chart>
  <c:spPr>
    <a:noFill/>
    <a:ln>
      <a:noFill/>
    </a:ln>
  </c:spPr>
  <c:printSettings>
    <c:headerFooter/>
    <c:pageMargins b="0.75000000000000244" l="0.70000000000000062" r="0.70000000000000062" t="0.750000000000002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20649362562069E-2"/>
          <c:y val="2.2236804733186576E-2"/>
          <c:w val="0.87958757756259009"/>
          <c:h val="0.74623874039148508"/>
        </c:manualLayout>
      </c:layout>
      <c:scatterChart>
        <c:scatterStyle val="lineMarker"/>
        <c:varyColors val="0"/>
        <c:ser>
          <c:idx val="0"/>
          <c:order val="0"/>
          <c:tx>
            <c:strRef>
              <c:f>'ONE BELLCRANK'!$X$120</c:f>
              <c:strCache>
                <c:ptCount val="1"/>
                <c:pt idx="0">
                  <c:v>Unit Load in Rod 1</c:v>
                </c:pt>
              </c:strCache>
            </c:strRef>
          </c:tx>
          <c:marker>
            <c:symbol val="none"/>
          </c:marker>
          <c:xVal>
            <c:numRef>
              <c:f>'ONE BELLCRANK'!$W$121:$W$158</c:f>
              <c:numCache>
                <c:formatCode>0.00</c:formatCode>
                <c:ptCount val="38"/>
                <c:pt idx="0">
                  <c:v>30</c:v>
                </c:pt>
                <c:pt idx="1">
                  <c:v>32.432432432432435</c:v>
                </c:pt>
                <c:pt idx="2">
                  <c:v>34.86486486486487</c:v>
                </c:pt>
                <c:pt idx="3">
                  <c:v>37.297297297297305</c:v>
                </c:pt>
                <c:pt idx="4">
                  <c:v>39.72972972972974</c:v>
                </c:pt>
                <c:pt idx="5">
                  <c:v>42.162162162162176</c:v>
                </c:pt>
                <c:pt idx="6">
                  <c:v>44.594594594594611</c:v>
                </c:pt>
                <c:pt idx="7">
                  <c:v>47.027027027027046</c:v>
                </c:pt>
                <c:pt idx="8">
                  <c:v>49.459459459459481</c:v>
                </c:pt>
                <c:pt idx="9">
                  <c:v>51.891891891891916</c:v>
                </c:pt>
                <c:pt idx="10">
                  <c:v>54.324324324324351</c:v>
                </c:pt>
                <c:pt idx="11">
                  <c:v>56.756756756756786</c:v>
                </c:pt>
                <c:pt idx="12">
                  <c:v>59.189189189189221</c:v>
                </c:pt>
                <c:pt idx="13">
                  <c:v>61.621621621621657</c:v>
                </c:pt>
                <c:pt idx="14">
                  <c:v>64.054054054054092</c:v>
                </c:pt>
                <c:pt idx="15">
                  <c:v>66.486486486486527</c:v>
                </c:pt>
                <c:pt idx="16">
                  <c:v>68.918918918918962</c:v>
                </c:pt>
                <c:pt idx="17">
                  <c:v>71.351351351351397</c:v>
                </c:pt>
                <c:pt idx="18">
                  <c:v>73.783783783783832</c:v>
                </c:pt>
                <c:pt idx="19">
                  <c:v>76.216216216216267</c:v>
                </c:pt>
                <c:pt idx="20">
                  <c:v>78.648648648648702</c:v>
                </c:pt>
                <c:pt idx="21">
                  <c:v>81.081081081081138</c:v>
                </c:pt>
                <c:pt idx="22">
                  <c:v>83.513513513513573</c:v>
                </c:pt>
                <c:pt idx="23">
                  <c:v>85.945945945946008</c:v>
                </c:pt>
                <c:pt idx="24">
                  <c:v>88.378378378378443</c:v>
                </c:pt>
                <c:pt idx="25">
                  <c:v>90.810810810810878</c:v>
                </c:pt>
                <c:pt idx="26">
                  <c:v>93.243243243243313</c:v>
                </c:pt>
                <c:pt idx="27">
                  <c:v>95.675675675675748</c:v>
                </c:pt>
                <c:pt idx="28">
                  <c:v>98.108108108108183</c:v>
                </c:pt>
                <c:pt idx="29">
                  <c:v>100.54054054054062</c:v>
                </c:pt>
                <c:pt idx="30">
                  <c:v>102.97297297297305</c:v>
                </c:pt>
                <c:pt idx="31">
                  <c:v>105.40540540540549</c:v>
                </c:pt>
                <c:pt idx="32">
                  <c:v>107.83783783783792</c:v>
                </c:pt>
                <c:pt idx="33">
                  <c:v>110.27027027027036</c:v>
                </c:pt>
                <c:pt idx="34">
                  <c:v>112.70270270270279</c:v>
                </c:pt>
                <c:pt idx="35">
                  <c:v>115.13513513513523</c:v>
                </c:pt>
                <c:pt idx="36">
                  <c:v>117.56756756756766</c:v>
                </c:pt>
                <c:pt idx="37">
                  <c:v>120</c:v>
                </c:pt>
              </c:numCache>
            </c:numRef>
          </c:xVal>
          <c:yVal>
            <c:numRef>
              <c:f>'ONE BELLCRANK'!$X$121:$X$158</c:f>
              <c:numCache>
                <c:formatCode>General</c:formatCode>
                <c:ptCount val="38"/>
                <c:pt idx="0">
                  <c:v>4.0126288036763071</c:v>
                </c:pt>
                <c:pt idx="1">
                  <c:v>2.4348329614552511</c:v>
                </c:pt>
                <c:pt idx="2">
                  <c:v>1.7510763676798557</c:v>
                </c:pt>
                <c:pt idx="3">
                  <c:v>1.3702974867640081</c:v>
                </c:pt>
                <c:pt idx="4">
                  <c:v>1.1283889862030985</c:v>
                </c:pt>
                <c:pt idx="5">
                  <c:v>0.96165555516074619</c:v>
                </c:pt>
                <c:pt idx="6">
                  <c:v>0.8402054848308379</c:v>
                </c:pt>
                <c:pt idx="7">
                  <c:v>0.74815339286406768</c:v>
                </c:pt>
                <c:pt idx="8">
                  <c:v>0.67627732505494309</c:v>
                </c:pt>
                <c:pt idx="9">
                  <c:v>0.61885687383365107</c:v>
                </c:pt>
                <c:pt idx="10">
                  <c:v>0.57215562293885447</c:v>
                </c:pt>
                <c:pt idx="11">
                  <c:v>0.53362985220968973</c:v>
                </c:pt>
                <c:pt idx="12">
                  <c:v>0.50148796772530302</c:v>
                </c:pt>
                <c:pt idx="13">
                  <c:v>0.47443177903451517</c:v>
                </c:pt>
                <c:pt idx="14">
                  <c:v>0.451497697270971</c:v>
                </c:pt>
                <c:pt idx="15">
                  <c:v>0.43195555917750544</c:v>
                </c:pt>
                <c:pt idx="16">
                  <c:v>0.41524207512467848</c:v>
                </c:pt>
                <c:pt idx="17">
                  <c:v>0.40091582547389237</c:v>
                </c:pt>
                <c:pt idx="18">
                  <c:v>0.38862608337205667</c:v>
                </c:pt>
                <c:pt idx="19">
                  <c:v>0.37809074969626105</c:v>
                </c:pt>
                <c:pt idx="20">
                  <c:v>0.36908043669335105</c:v>
                </c:pt>
                <c:pt idx="21">
                  <c:v>0.36140678851338676</c:v>
                </c:pt>
                <c:pt idx="22">
                  <c:v>0.35491377634069959</c:v>
                </c:pt>
                <c:pt idx="23">
                  <c:v>0.34947111704479455</c:v>
                </c:pt>
                <c:pt idx="24">
                  <c:v>0.34496923047954731</c:v>
                </c:pt>
                <c:pt idx="25">
                  <c:v>0.3413153263552739</c:v>
                </c:pt>
                <c:pt idx="26">
                  <c:v>0.33843032977343873</c:v>
                </c:pt>
                <c:pt idx="27">
                  <c:v>0.33624643517534952</c:v>
                </c:pt>
                <c:pt idx="28">
                  <c:v>0.33470513422143255</c:v>
                </c:pt>
                <c:pt idx="29">
                  <c:v>0.3337556020167598</c:v>
                </c:pt>
                <c:pt idx="30">
                  <c:v>0.33335335330699623</c:v>
                </c:pt>
                <c:pt idx="31">
                  <c:v>0.33345909913134053</c:v>
                </c:pt>
                <c:pt idx="32">
                  <c:v>0.33403774705642986</c:v>
                </c:pt>
                <c:pt idx="33">
                  <c:v>0.33505749577234256</c:v>
                </c:pt>
                <c:pt idx="34">
                  <c:v>0.33648897804011824</c:v>
                </c:pt>
                <c:pt idx="35">
                  <c:v>0.33830440455774258</c:v>
                </c:pt>
                <c:pt idx="36">
                  <c:v>0.34047665416248035</c:v>
                </c:pt>
                <c:pt idx="37">
                  <c:v>0.34297824036774921</c:v>
                </c:pt>
              </c:numCache>
            </c:numRef>
          </c:yVal>
          <c:smooth val="0"/>
          <c:extLst>
            <c:ext xmlns:c16="http://schemas.microsoft.com/office/drawing/2014/chart" uri="{C3380CC4-5D6E-409C-BE32-E72D297353CC}">
              <c16:uniqueId val="{00000000-C9A1-49A4-8779-7E2E22D29491}"/>
            </c:ext>
          </c:extLst>
        </c:ser>
        <c:ser>
          <c:idx val="1"/>
          <c:order val="1"/>
          <c:tx>
            <c:strRef>
              <c:f>'ONE BELLCRANK'!$Y$120</c:f>
              <c:strCache>
                <c:ptCount val="1"/>
                <c:pt idx="0">
                  <c:v>Unit Moment Around Point D</c:v>
                </c:pt>
              </c:strCache>
            </c:strRef>
          </c:tx>
          <c:marker>
            <c:symbol val="none"/>
          </c:marker>
          <c:xVal>
            <c:numRef>
              <c:f>'ONE BELLCRANK'!$W$121:$W$158</c:f>
              <c:numCache>
                <c:formatCode>0.00</c:formatCode>
                <c:ptCount val="38"/>
                <c:pt idx="0">
                  <c:v>30</c:v>
                </c:pt>
                <c:pt idx="1">
                  <c:v>32.432432432432435</c:v>
                </c:pt>
                <c:pt idx="2">
                  <c:v>34.86486486486487</c:v>
                </c:pt>
                <c:pt idx="3">
                  <c:v>37.297297297297305</c:v>
                </c:pt>
                <c:pt idx="4">
                  <c:v>39.72972972972974</c:v>
                </c:pt>
                <c:pt idx="5">
                  <c:v>42.162162162162176</c:v>
                </c:pt>
                <c:pt idx="6">
                  <c:v>44.594594594594611</c:v>
                </c:pt>
                <c:pt idx="7">
                  <c:v>47.027027027027046</c:v>
                </c:pt>
                <c:pt idx="8">
                  <c:v>49.459459459459481</c:v>
                </c:pt>
                <c:pt idx="9">
                  <c:v>51.891891891891916</c:v>
                </c:pt>
                <c:pt idx="10">
                  <c:v>54.324324324324351</c:v>
                </c:pt>
                <c:pt idx="11">
                  <c:v>56.756756756756786</c:v>
                </c:pt>
                <c:pt idx="12">
                  <c:v>59.189189189189221</c:v>
                </c:pt>
                <c:pt idx="13">
                  <c:v>61.621621621621657</c:v>
                </c:pt>
                <c:pt idx="14">
                  <c:v>64.054054054054092</c:v>
                </c:pt>
                <c:pt idx="15">
                  <c:v>66.486486486486527</c:v>
                </c:pt>
                <c:pt idx="16">
                  <c:v>68.918918918918962</c:v>
                </c:pt>
                <c:pt idx="17">
                  <c:v>71.351351351351397</c:v>
                </c:pt>
                <c:pt idx="18">
                  <c:v>73.783783783783832</c:v>
                </c:pt>
                <c:pt idx="19">
                  <c:v>76.216216216216267</c:v>
                </c:pt>
                <c:pt idx="20">
                  <c:v>78.648648648648702</c:v>
                </c:pt>
                <c:pt idx="21">
                  <c:v>81.081081081081138</c:v>
                </c:pt>
                <c:pt idx="22">
                  <c:v>83.513513513513573</c:v>
                </c:pt>
                <c:pt idx="23">
                  <c:v>85.945945945946008</c:v>
                </c:pt>
                <c:pt idx="24">
                  <c:v>88.378378378378443</c:v>
                </c:pt>
                <c:pt idx="25">
                  <c:v>90.810810810810878</c:v>
                </c:pt>
                <c:pt idx="26">
                  <c:v>93.243243243243313</c:v>
                </c:pt>
                <c:pt idx="27">
                  <c:v>95.675675675675748</c:v>
                </c:pt>
                <c:pt idx="28">
                  <c:v>98.108108108108183</c:v>
                </c:pt>
                <c:pt idx="29">
                  <c:v>100.54054054054062</c:v>
                </c:pt>
                <c:pt idx="30">
                  <c:v>102.97297297297305</c:v>
                </c:pt>
                <c:pt idx="31">
                  <c:v>105.40540540540549</c:v>
                </c:pt>
                <c:pt idx="32">
                  <c:v>107.83783783783792</c:v>
                </c:pt>
                <c:pt idx="33">
                  <c:v>110.27027027027036</c:v>
                </c:pt>
                <c:pt idx="34">
                  <c:v>112.70270270270279</c:v>
                </c:pt>
                <c:pt idx="35">
                  <c:v>115.13513513513523</c:v>
                </c:pt>
                <c:pt idx="36">
                  <c:v>117.56756756756766</c:v>
                </c:pt>
                <c:pt idx="37">
                  <c:v>120</c:v>
                </c:pt>
              </c:numCache>
            </c:numRef>
          </c:xVal>
          <c:yVal>
            <c:numRef>
              <c:f>'ONE BELLCRANK'!$Y$121:$Y$158</c:f>
              <c:numCache>
                <c:formatCode>General</c:formatCode>
                <c:ptCount val="38"/>
                <c:pt idx="0">
                  <c:v>15.856703618686542</c:v>
                </c:pt>
                <c:pt idx="1">
                  <c:v>9.6090885447071042</c:v>
                </c:pt>
                <c:pt idx="2">
                  <c:v>6.9031233303333561</c:v>
                </c:pt>
                <c:pt idx="3">
                  <c:v>5.3975588458819086</c:v>
                </c:pt>
                <c:pt idx="4">
                  <c:v>4.4423188357656374</c:v>
                </c:pt>
                <c:pt idx="5">
                  <c:v>3.7850602992423794</c:v>
                </c:pt>
                <c:pt idx="6">
                  <c:v>3.3073361839406856</c:v>
                </c:pt>
                <c:pt idx="7">
                  <c:v>2.9461778532992948</c:v>
                </c:pt>
                <c:pt idx="8">
                  <c:v>2.6650095479756208</c:v>
                </c:pt>
                <c:pt idx="9">
                  <c:v>2.4411239049043729</c:v>
                </c:pt>
                <c:pt idx="10">
                  <c:v>2.2596706513476352</c:v>
                </c:pt>
                <c:pt idx="11">
                  <c:v>2.110521993499924</c:v>
                </c:pt>
                <c:pt idx="12">
                  <c:v>1.9865271965921762</c:v>
                </c:pt>
                <c:pt idx="13">
                  <c:v>1.8824874246736658</c:v>
                </c:pt>
                <c:pt idx="14">
                  <c:v>1.7945263277455243</c:v>
                </c:pt>
                <c:pt idx="15">
                  <c:v>1.7196888444726315</c:v>
                </c:pt>
                <c:pt idx="16">
                  <c:v>1.6556771090337643</c:v>
                </c:pt>
                <c:pt idx="17">
                  <c:v>1.6006716685356095</c:v>
                </c:pt>
                <c:pt idx="18">
                  <c:v>1.5532074229629798</c:v>
                </c:pt>
                <c:pt idx="19">
                  <c:v>1.5120856117574035</c:v>
                </c:pt>
                <c:pt idx="20">
                  <c:v>1.4763101045319218</c:v>
                </c:pt>
                <c:pt idx="21">
                  <c:v>1.445040416914861</c:v>
                </c:pt>
                <c:pt idx="22">
                  <c:v>1.4175564425366651</c:v>
                </c:pt>
                <c:pt idx="23">
                  <c:v>1.3932315177122494</c:v>
                </c:pt>
                <c:pt idx="24">
                  <c:v>1.3715114857425241</c:v>
                </c:pt>
                <c:pt idx="25">
                  <c:v>1.3518981190143409</c:v>
                </c:pt>
                <c:pt idx="26">
                  <c:v>1.3339357187098233</c:v>
                </c:pt>
                <c:pt idx="27">
                  <c:v>1.3172000231457597</c:v>
                </c:pt>
                <c:pt idx="28">
                  <c:v>1.3012887657148011</c:v>
                </c:pt>
                <c:pt idx="29">
                  <c:v>1.2858133627366903</c:v>
                </c:pt>
                <c:pt idx="30">
                  <c:v>1.2703912989900643</c:v>
                </c:pt>
                <c:pt idx="31">
                  <c:v>1.254638824817752</c:v>
                </c:pt>
                <c:pt idx="32">
                  <c:v>1.2381635876115531</c:v>
                </c:pt>
                <c:pt idx="33">
                  <c:v>1.2205567902386225</c:v>
                </c:pt>
                <c:pt idx="34">
                  <c:v>1.2013843902946943</c:v>
                </c:pt>
                <c:pt idx="35">
                  <c:v>1.1801767068464915</c:v>
                </c:pt>
                <c:pt idx="36">
                  <c:v>1.1564155470540316</c:v>
                </c:pt>
                <c:pt idx="37">
                  <c:v>1.1295175311761756</c:v>
                </c:pt>
              </c:numCache>
            </c:numRef>
          </c:yVal>
          <c:smooth val="0"/>
          <c:extLst>
            <c:ext xmlns:c16="http://schemas.microsoft.com/office/drawing/2014/chart" uri="{C3380CC4-5D6E-409C-BE32-E72D297353CC}">
              <c16:uniqueId val="{00000001-C9A1-49A4-8779-7E2E22D29491}"/>
            </c:ext>
          </c:extLst>
        </c:ser>
        <c:dLbls>
          <c:showLegendKey val="0"/>
          <c:showVal val="0"/>
          <c:showCatName val="0"/>
          <c:showSerName val="0"/>
          <c:showPercent val="0"/>
          <c:showBubbleSize val="0"/>
        </c:dLbls>
        <c:axId val="501211200"/>
        <c:axId val="501202576"/>
      </c:scatterChart>
      <c:valAx>
        <c:axId val="501211200"/>
        <c:scaling>
          <c:orientation val="minMax"/>
        </c:scaling>
        <c:delete val="0"/>
        <c:axPos val="b"/>
        <c:majorGridlines/>
        <c:title>
          <c:tx>
            <c:rich>
              <a:bodyPr/>
              <a:lstStyle/>
              <a:p>
                <a:pPr>
                  <a:defRPr/>
                </a:pPr>
                <a:r>
                  <a:rPr lang="en-CA"/>
                  <a:t>Angle of</a:t>
                </a:r>
                <a:r>
                  <a:rPr lang="en-CA" baseline="0"/>
                  <a:t> Primary Bellcrank (deg)</a:t>
                </a:r>
                <a:endParaRPr lang="en-CA"/>
              </a:p>
            </c:rich>
          </c:tx>
          <c:overlay val="0"/>
        </c:title>
        <c:numFmt formatCode="0.00" sourceLinked="1"/>
        <c:majorTickMark val="out"/>
        <c:minorTickMark val="none"/>
        <c:tickLblPos val="nextTo"/>
        <c:crossAx val="501202576"/>
        <c:crosses val="autoZero"/>
        <c:crossBetween val="midCat"/>
      </c:valAx>
      <c:valAx>
        <c:axId val="501202576"/>
        <c:scaling>
          <c:orientation val="minMax"/>
        </c:scaling>
        <c:delete val="0"/>
        <c:axPos val="l"/>
        <c:majorGridlines/>
        <c:numFmt formatCode="#,##0.0000" sourceLinked="0"/>
        <c:majorTickMark val="out"/>
        <c:minorTickMark val="none"/>
        <c:tickLblPos val="nextTo"/>
        <c:crossAx val="501211200"/>
        <c:crosses val="autoZero"/>
        <c:crossBetween val="midCat"/>
      </c:valAx>
    </c:plotArea>
    <c:legend>
      <c:legendPos val="r"/>
      <c:layout>
        <c:manualLayout>
          <c:xMode val="edge"/>
          <c:yMode val="edge"/>
          <c:x val="3.6580945516525472E-2"/>
          <c:y val="0.87959592466789249"/>
          <c:w val="0.90982967216100241"/>
          <c:h val="9.853774324725445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46653475278277"/>
          <c:y val="4.6379827150175773E-2"/>
          <c:w val="0.80273096479397443"/>
          <c:h val="0.79580774868757165"/>
        </c:manualLayout>
      </c:layout>
      <c:scatterChart>
        <c:scatterStyle val="lineMarker"/>
        <c:varyColors val="0"/>
        <c:ser>
          <c:idx val="0"/>
          <c:order val="0"/>
          <c:marker>
            <c:symbol val="none"/>
          </c:marker>
          <c:xVal>
            <c:numRef>
              <c:f>'TWO BELLCRANK'!$W$73:$W$110</c:f>
              <c:numCache>
                <c:formatCode>0.00</c:formatCode>
                <c:ptCount val="38"/>
                <c:pt idx="0">
                  <c:v>55</c:v>
                </c:pt>
                <c:pt idx="1">
                  <c:v>57.567567567567565</c:v>
                </c:pt>
                <c:pt idx="2">
                  <c:v>60.13513513513513</c:v>
                </c:pt>
                <c:pt idx="3">
                  <c:v>62.702702702702695</c:v>
                </c:pt>
                <c:pt idx="4">
                  <c:v>65.27027027027026</c:v>
                </c:pt>
                <c:pt idx="5">
                  <c:v>67.837837837837824</c:v>
                </c:pt>
                <c:pt idx="6">
                  <c:v>70.405405405405389</c:v>
                </c:pt>
                <c:pt idx="7">
                  <c:v>72.972972972972954</c:v>
                </c:pt>
                <c:pt idx="8">
                  <c:v>75.540540540540519</c:v>
                </c:pt>
                <c:pt idx="9">
                  <c:v>78.108108108108084</c:v>
                </c:pt>
                <c:pt idx="10">
                  <c:v>80.675675675675649</c:v>
                </c:pt>
                <c:pt idx="11">
                  <c:v>83.243243243243214</c:v>
                </c:pt>
                <c:pt idx="12">
                  <c:v>85.810810810810779</c:v>
                </c:pt>
                <c:pt idx="13">
                  <c:v>88.378378378378343</c:v>
                </c:pt>
                <c:pt idx="14">
                  <c:v>90.945945945945908</c:v>
                </c:pt>
                <c:pt idx="15">
                  <c:v>93.513513513513473</c:v>
                </c:pt>
                <c:pt idx="16">
                  <c:v>96.081081081081038</c:v>
                </c:pt>
                <c:pt idx="17">
                  <c:v>98.648648648648603</c:v>
                </c:pt>
                <c:pt idx="18">
                  <c:v>101.21621621621617</c:v>
                </c:pt>
                <c:pt idx="19">
                  <c:v>103.78378378378373</c:v>
                </c:pt>
                <c:pt idx="20">
                  <c:v>106.3513513513513</c:v>
                </c:pt>
                <c:pt idx="21">
                  <c:v>108.91891891891886</c:v>
                </c:pt>
                <c:pt idx="22">
                  <c:v>111.48648648648643</c:v>
                </c:pt>
                <c:pt idx="23">
                  <c:v>114.05405405405399</c:v>
                </c:pt>
                <c:pt idx="24">
                  <c:v>116.62162162162156</c:v>
                </c:pt>
                <c:pt idx="25">
                  <c:v>119.18918918918912</c:v>
                </c:pt>
                <c:pt idx="26">
                  <c:v>121.75675675675669</c:v>
                </c:pt>
                <c:pt idx="27">
                  <c:v>124.32432432432425</c:v>
                </c:pt>
                <c:pt idx="28">
                  <c:v>126.89189189189182</c:v>
                </c:pt>
                <c:pt idx="29">
                  <c:v>129.4594594594594</c:v>
                </c:pt>
                <c:pt idx="30">
                  <c:v>132.02702702702697</c:v>
                </c:pt>
                <c:pt idx="31">
                  <c:v>134.59459459459455</c:v>
                </c:pt>
                <c:pt idx="32">
                  <c:v>137.16216216216213</c:v>
                </c:pt>
                <c:pt idx="33">
                  <c:v>139.72972972972971</c:v>
                </c:pt>
                <c:pt idx="34">
                  <c:v>142.29729729729729</c:v>
                </c:pt>
                <c:pt idx="35">
                  <c:v>144.86486486486487</c:v>
                </c:pt>
                <c:pt idx="36">
                  <c:v>147.43243243243245</c:v>
                </c:pt>
                <c:pt idx="37">
                  <c:v>150</c:v>
                </c:pt>
              </c:numCache>
            </c:numRef>
          </c:xVal>
          <c:yVal>
            <c:numRef>
              <c:f>'TWO BELLCRANK'!$AY$73:$AY$110</c:f>
              <c:numCache>
                <c:formatCode>0.0</c:formatCode>
                <c:ptCount val="38"/>
                <c:pt idx="0">
                  <c:v>2446.5372415325519</c:v>
                </c:pt>
                <c:pt idx="1">
                  <c:v>2357.7850930111435</c:v>
                </c:pt>
                <c:pt idx="2">
                  <c:v>2282.6934611104343</c:v>
                </c:pt>
                <c:pt idx="3">
                  <c:v>2219.3645983927377</c:v>
                </c:pt>
                <c:pt idx="4">
                  <c:v>2166.2738919399112</c:v>
                </c:pt>
                <c:pt idx="5">
                  <c:v>2122.1860869599859</c:v>
                </c:pt>
                <c:pt idx="6">
                  <c:v>2086.0936306361509</c:v>
                </c:pt>
                <c:pt idx="7">
                  <c:v>2057.1706611465179</c:v>
                </c:pt>
                <c:pt idx="8">
                  <c:v>2034.7382547907014</c:v>
                </c:pt>
                <c:pt idx="9">
                  <c:v>2018.2379064340553</c:v>
                </c:pt>
                <c:pt idx="10">
                  <c:v>2007.2111250872176</c:v>
                </c:pt>
                <c:pt idx="11">
                  <c:v>2001.2836409653853</c:v>
                </c:pt>
                <c:pt idx="12">
                  <c:v>2000.153144171373</c:v>
                </c:pt>
                <c:pt idx="13">
                  <c:v>2003.5797723333503</c:v>
                </c:pt>
                <c:pt idx="14">
                  <c:v>2011.3787764562837</c:v>
                </c:pt>
                <c:pt idx="15">
                  <c:v>2023.4149480906276</c:v>
                </c:pt>
                <c:pt idx="16">
                  <c:v>2039.5985048761836</c:v>
                </c:pt>
                <c:pt idx="17">
                  <c:v>2059.8822180084389</c:v>
                </c:pt>
                <c:pt idx="18">
                  <c:v>2084.2596328853379</c:v>
                </c:pt>
                <c:pt idx="19">
                  <c:v>2112.7642893827474</c:v>
                </c:pt>
                <c:pt idx="20">
                  <c:v>2145.4698955800882</c:v>
                </c:pt>
                <c:pt idx="21">
                  <c:v>2182.491452066065</c:v>
                </c:pt>
                <c:pt idx="22">
                  <c:v>2223.9873664468068</c:v>
                </c:pt>
                <c:pt idx="23">
                  <c:v>2270.1626424630408</c:v>
                </c:pt>
                <c:pt idx="24">
                  <c:v>2321.2732785038779</c:v>
                </c:pt>
                <c:pt idx="25">
                  <c:v>2377.6320701447039</c:v>
                </c:pt>
                <c:pt idx="26">
                  <c:v>2439.6160854962477</c:v>
                </c:pt>
                <c:pt idx="27">
                  <c:v>2507.6761770791968</c:v>
                </c:pt>
                <c:pt idx="28">
                  <c:v>2582.3490185092196</c:v>
                </c:pt>
                <c:pt idx="29">
                  <c:v>2664.2723210352251</c:v>
                </c:pt>
                <c:pt idx="30">
                  <c:v>2754.204112022991</c:v>
                </c:pt>
                <c:pt idx="31">
                  <c:v>2853.047271417814</c:v>
                </c:pt>
                <c:pt idx="32">
                  <c:v>2961.8809628072668</c:v>
                </c:pt>
                <c:pt idx="33">
                  <c:v>3082.0012233643397</c:v>
                </c:pt>
                <c:pt idx="34">
                  <c:v>3214.973885162814</c:v>
                </c:pt>
                <c:pt idx="35">
                  <c:v>3362.7043364779756</c:v>
                </c:pt>
                <c:pt idx="36">
                  <c:v>3527.5306327485127</c:v>
                </c:pt>
                <c:pt idx="37">
                  <c:v>3712.3495226558689</c:v>
                </c:pt>
              </c:numCache>
            </c:numRef>
          </c:yVal>
          <c:smooth val="0"/>
          <c:extLst>
            <c:ext xmlns:c16="http://schemas.microsoft.com/office/drawing/2014/chart" uri="{C3380CC4-5D6E-409C-BE32-E72D297353CC}">
              <c16:uniqueId val="{00000000-A7D6-4B85-B6BB-A4CBE981AAE2}"/>
            </c:ext>
          </c:extLst>
        </c:ser>
        <c:ser>
          <c:idx val="1"/>
          <c:order val="1"/>
          <c:marker>
            <c:symbol val="circle"/>
            <c:size val="13"/>
            <c:spPr>
              <a:solidFill>
                <a:sysClr val="window" lastClr="FFFFFF"/>
              </a:solidFill>
            </c:spPr>
          </c:marker>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'TWO BELLCRANK'!$W$67</c:f>
              <c:numCache>
                <c:formatCode>0.00</c:formatCode>
                <c:ptCount val="1"/>
                <c:pt idx="0">
                  <c:v>75</c:v>
                </c:pt>
              </c:numCache>
            </c:numRef>
          </c:xVal>
          <c:yVal>
            <c:numRef>
              <c:f>'TWO BELLCRANK'!$BH$19</c:f>
              <c:numCache>
                <c:formatCode>0.0</c:formatCode>
                <c:ptCount val="1"/>
                <c:pt idx="0">
                  <c:v>2038.9507893924717</c:v>
                </c:pt>
              </c:numCache>
            </c:numRef>
          </c:yVal>
          <c:smooth val="0"/>
          <c:extLst>
            <c:ext xmlns:c16="http://schemas.microsoft.com/office/drawing/2014/chart" uri="{C3380CC4-5D6E-409C-BE32-E72D297353CC}">
              <c16:uniqueId val="{00000001-A7D6-4B85-B6BB-A4CBE981AAE2}"/>
            </c:ext>
          </c:extLst>
        </c:ser>
        <c:dLbls>
          <c:showLegendKey val="0"/>
          <c:showVal val="0"/>
          <c:showCatName val="0"/>
          <c:showSerName val="0"/>
          <c:showPercent val="0"/>
          <c:showBubbleSize val="0"/>
        </c:dLbls>
        <c:axId val="567087360"/>
        <c:axId val="567086184"/>
      </c:scatterChart>
      <c:valAx>
        <c:axId val="567087360"/>
        <c:scaling>
          <c:orientation val="minMax"/>
        </c:scaling>
        <c:delete val="0"/>
        <c:axPos val="b"/>
        <c:majorGridlines/>
        <c:title>
          <c:tx>
            <c:rich>
              <a:bodyPr/>
              <a:lstStyle/>
              <a:p>
                <a:pPr>
                  <a:defRPr/>
                </a:pPr>
                <a:r>
                  <a:rPr lang="en-US"/>
                  <a:t>Primary Bellcrank Angle (deg)</a:t>
                </a:r>
              </a:p>
            </c:rich>
          </c:tx>
          <c:layout>
            <c:manualLayout>
              <c:xMode val="edge"/>
              <c:yMode val="edge"/>
              <c:x val="0.42019838369251566"/>
              <c:y val="0.93027125942650535"/>
            </c:manualLayout>
          </c:layout>
          <c:overlay val="0"/>
        </c:title>
        <c:numFmt formatCode="0.00" sourceLinked="1"/>
        <c:majorTickMark val="out"/>
        <c:minorTickMark val="none"/>
        <c:tickLblPos val="nextTo"/>
        <c:crossAx val="567086184"/>
        <c:crosses val="autoZero"/>
        <c:crossBetween val="midCat"/>
      </c:valAx>
      <c:valAx>
        <c:axId val="567086184"/>
        <c:scaling>
          <c:orientation val="minMax"/>
        </c:scaling>
        <c:delete val="0"/>
        <c:axPos val="l"/>
        <c:majorGridlines/>
        <c:title>
          <c:tx>
            <c:rich>
              <a:bodyPr rot="-5400000" vert="horz"/>
              <a:lstStyle/>
              <a:p>
                <a:pPr>
                  <a:defRPr/>
                </a:pPr>
                <a:r>
                  <a:rPr lang="en-US"/>
                  <a:t>Limit Load in Rod (lb)</a:t>
                </a:r>
              </a:p>
            </c:rich>
          </c:tx>
          <c:layout>
            <c:manualLayout>
              <c:xMode val="edge"/>
              <c:yMode val="edge"/>
              <c:x val="1.5182750961843131E-2"/>
              <c:y val="0.27629612156427591"/>
            </c:manualLayout>
          </c:layout>
          <c:overlay val="0"/>
        </c:title>
        <c:numFmt formatCode="0.0" sourceLinked="1"/>
        <c:majorTickMark val="out"/>
        <c:minorTickMark val="none"/>
        <c:tickLblPos val="nextTo"/>
        <c:crossAx val="567087360"/>
        <c:crosses val="autoZero"/>
        <c:crossBetween val="midCat"/>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91164965579728"/>
          <c:y val="4.6379827150175773E-2"/>
          <c:w val="0.80740345041972983"/>
          <c:h val="0.79580774868757165"/>
        </c:manualLayout>
      </c:layout>
      <c:scatterChart>
        <c:scatterStyle val="lineMarker"/>
        <c:varyColors val="0"/>
        <c:ser>
          <c:idx val="0"/>
          <c:order val="0"/>
          <c:marker>
            <c:symbol val="none"/>
          </c:marker>
          <c:xVal>
            <c:numRef>
              <c:f>'TWO BELLCRANK'!$W$73:$W$110</c:f>
              <c:numCache>
                <c:formatCode>0.00</c:formatCode>
                <c:ptCount val="38"/>
                <c:pt idx="0">
                  <c:v>55</c:v>
                </c:pt>
                <c:pt idx="1">
                  <c:v>57.567567567567565</c:v>
                </c:pt>
                <c:pt idx="2">
                  <c:v>60.13513513513513</c:v>
                </c:pt>
                <c:pt idx="3">
                  <c:v>62.702702702702695</c:v>
                </c:pt>
                <c:pt idx="4">
                  <c:v>65.27027027027026</c:v>
                </c:pt>
                <c:pt idx="5">
                  <c:v>67.837837837837824</c:v>
                </c:pt>
                <c:pt idx="6">
                  <c:v>70.405405405405389</c:v>
                </c:pt>
                <c:pt idx="7">
                  <c:v>72.972972972972954</c:v>
                </c:pt>
                <c:pt idx="8">
                  <c:v>75.540540540540519</c:v>
                </c:pt>
                <c:pt idx="9">
                  <c:v>78.108108108108084</c:v>
                </c:pt>
                <c:pt idx="10">
                  <c:v>80.675675675675649</c:v>
                </c:pt>
                <c:pt idx="11">
                  <c:v>83.243243243243214</c:v>
                </c:pt>
                <c:pt idx="12">
                  <c:v>85.810810810810779</c:v>
                </c:pt>
                <c:pt idx="13">
                  <c:v>88.378378378378343</c:v>
                </c:pt>
                <c:pt idx="14">
                  <c:v>90.945945945945908</c:v>
                </c:pt>
                <c:pt idx="15">
                  <c:v>93.513513513513473</c:v>
                </c:pt>
                <c:pt idx="16">
                  <c:v>96.081081081081038</c:v>
                </c:pt>
                <c:pt idx="17">
                  <c:v>98.648648648648603</c:v>
                </c:pt>
                <c:pt idx="18">
                  <c:v>101.21621621621617</c:v>
                </c:pt>
                <c:pt idx="19">
                  <c:v>103.78378378378373</c:v>
                </c:pt>
                <c:pt idx="20">
                  <c:v>106.3513513513513</c:v>
                </c:pt>
                <c:pt idx="21">
                  <c:v>108.91891891891886</c:v>
                </c:pt>
                <c:pt idx="22">
                  <c:v>111.48648648648643</c:v>
                </c:pt>
                <c:pt idx="23">
                  <c:v>114.05405405405399</c:v>
                </c:pt>
                <c:pt idx="24">
                  <c:v>116.62162162162156</c:v>
                </c:pt>
                <c:pt idx="25">
                  <c:v>119.18918918918912</c:v>
                </c:pt>
                <c:pt idx="26">
                  <c:v>121.75675675675669</c:v>
                </c:pt>
                <c:pt idx="27">
                  <c:v>124.32432432432425</c:v>
                </c:pt>
                <c:pt idx="28">
                  <c:v>126.89189189189182</c:v>
                </c:pt>
                <c:pt idx="29">
                  <c:v>129.4594594594594</c:v>
                </c:pt>
                <c:pt idx="30">
                  <c:v>132.02702702702697</c:v>
                </c:pt>
                <c:pt idx="31">
                  <c:v>134.59459459459455</c:v>
                </c:pt>
                <c:pt idx="32">
                  <c:v>137.16216216216213</c:v>
                </c:pt>
                <c:pt idx="33">
                  <c:v>139.72972972972971</c:v>
                </c:pt>
                <c:pt idx="34">
                  <c:v>142.29729729729729</c:v>
                </c:pt>
                <c:pt idx="35">
                  <c:v>144.86486486486487</c:v>
                </c:pt>
                <c:pt idx="36">
                  <c:v>147.43243243243245</c:v>
                </c:pt>
                <c:pt idx="37">
                  <c:v>150</c:v>
                </c:pt>
              </c:numCache>
            </c:numRef>
          </c:xVal>
          <c:yVal>
            <c:numRef>
              <c:f>'TWO BELLCRANK'!$BA$73:$BA$110</c:f>
              <c:numCache>
                <c:formatCode>0.0</c:formatCode>
                <c:ptCount val="38"/>
                <c:pt idx="0">
                  <c:v>8297.0261377450261</c:v>
                </c:pt>
                <c:pt idx="1">
                  <c:v>8077.6599532070786</c:v>
                </c:pt>
                <c:pt idx="2">
                  <c:v>7902.6554355494445</c:v>
                </c:pt>
                <c:pt idx="3">
                  <c:v>7765.744475626153</c:v>
                </c:pt>
                <c:pt idx="4">
                  <c:v>7661.8762498891338</c:v>
                </c:pt>
                <c:pt idx="5">
                  <c:v>7586.9410881852418</c:v>
                </c:pt>
                <c:pt idx="6">
                  <c:v>7537.5668208003235</c:v>
                </c:pt>
                <c:pt idx="7">
                  <c:v>7510.9664678002864</c:v>
                </c:pt>
                <c:pt idx="8">
                  <c:v>7504.8229433045644</c:v>
                </c:pt>
                <c:pt idx="9">
                  <c:v>7517.2008870870195</c:v>
                </c:pt>
                <c:pt idx="10">
                  <c:v>7546.478688856695</c:v>
                </c:pt>
                <c:pt idx="11">
                  <c:v>7591.2957713502565</c:v>
                </c:pt>
                <c:pt idx="12">
                  <c:v>7650.5115779473972</c:v>
                </c:pt>
                <c:pt idx="13">
                  <c:v>7723.1736780425235</c:v>
                </c:pt>
                <c:pt idx="14">
                  <c:v>7808.4930935700577</c:v>
                </c:pt>
                <c:pt idx="15">
                  <c:v>7905.8254512483463</c:v>
                </c:pt>
                <c:pt idx="16">
                  <c:v>8014.65693630227</c:v>
                </c:pt>
                <c:pt idx="17">
                  <c:v>8134.594304855199</c:v>
                </c:pt>
                <c:pt idx="18">
                  <c:v>8265.358431851475</c:v>
                </c:pt>
                <c:pt idx="19">
                  <c:v>8406.7810493644702</c:v>
                </c:pt>
                <c:pt idx="20">
                  <c:v>8558.8044814390232</c:v>
                </c:pt>
                <c:pt idx="21">
                  <c:v>8721.4843180305998</c:v>
                </c:pt>
                <c:pt idx="22">
                  <c:v>8894.9951022156365</c:v>
                </c:pt>
                <c:pt idx="23">
                  <c:v>9079.6392411220022</c:v>
                </c:pt>
                <c:pt idx="24">
                  <c:v>9275.8595018444394</c:v>
                </c:pt>
                <c:pt idx="25">
                  <c:v>9484.2556303262481</c:v>
                </c:pt>
                <c:pt idx="26">
                  <c:v>9705.6058479344993</c:v>
                </c:pt>
                <c:pt idx="27">
                  <c:v>9940.8942558225172</c:v>
                </c:pt>
                <c:pt idx="28">
                  <c:v>10191.345536623117</c:v>
                </c:pt>
                <c:pt idx="29">
                  <c:v>10458.468822422321</c:v>
                </c:pt>
                <c:pt idx="30">
                  <c:v>10744.113249001455</c:v>
                </c:pt>
                <c:pt idx="31">
                  <c:v>11050.538614842801</c:v>
                </c:pt>
                <c:pt idx="32">
                  <c:v>11380.505822626868</c:v>
                </c:pt>
                <c:pt idx="33">
                  <c:v>11737.393572977118</c:v>
                </c:pt>
                <c:pt idx="34">
                  <c:v>12125.350371158758</c:v>
                </c:pt>
                <c:pt idx="35">
                  <c:v>12549.494716761021</c:v>
                </c:pt>
                <c:pt idx="36">
                  <c:v>13016.182048731833</c:v>
                </c:pt>
                <c:pt idx="37">
                  <c:v>13533.365722872373</c:v>
                </c:pt>
              </c:numCache>
            </c:numRef>
          </c:yVal>
          <c:smooth val="0"/>
          <c:extLst>
            <c:ext xmlns:c16="http://schemas.microsoft.com/office/drawing/2014/chart" uri="{C3380CC4-5D6E-409C-BE32-E72D297353CC}">
              <c16:uniqueId val="{00000000-298F-4AA8-86E4-1A28195FB845}"/>
            </c:ext>
          </c:extLst>
        </c:ser>
        <c:ser>
          <c:idx val="1"/>
          <c:order val="1"/>
          <c:marker>
            <c:symbol val="circle"/>
            <c:size val="13"/>
            <c:spPr>
              <a:solidFill>
                <a:sysClr val="window" lastClr="FFFFFF"/>
              </a:solidFill>
            </c:spPr>
          </c:marker>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'TWO BELLCRANK'!$I$57</c:f>
              <c:numCache>
                <c:formatCode>0.00</c:formatCode>
                <c:ptCount val="1"/>
                <c:pt idx="0">
                  <c:v>75</c:v>
                </c:pt>
              </c:numCache>
            </c:numRef>
          </c:xVal>
          <c:yVal>
            <c:numRef>
              <c:f>'TWO BELLCRANK'!$BJ$19</c:f>
              <c:numCache>
                <c:formatCode>0.0</c:formatCode>
                <c:ptCount val="1"/>
                <c:pt idx="0">
                  <c:v>7504.5173436400401</c:v>
                </c:pt>
              </c:numCache>
            </c:numRef>
          </c:yVal>
          <c:smooth val="0"/>
          <c:extLst>
            <c:ext xmlns:c16="http://schemas.microsoft.com/office/drawing/2014/chart" uri="{C3380CC4-5D6E-409C-BE32-E72D297353CC}">
              <c16:uniqueId val="{00000001-298F-4AA8-86E4-1A28195FB845}"/>
            </c:ext>
          </c:extLst>
        </c:ser>
        <c:dLbls>
          <c:showLegendKey val="0"/>
          <c:showVal val="0"/>
          <c:showCatName val="0"/>
          <c:showSerName val="0"/>
          <c:showPercent val="0"/>
          <c:showBubbleSize val="0"/>
        </c:dLbls>
        <c:axId val="567094416"/>
        <c:axId val="567097552"/>
      </c:scatterChart>
      <c:valAx>
        <c:axId val="567094416"/>
        <c:scaling>
          <c:orientation val="minMax"/>
        </c:scaling>
        <c:delete val="0"/>
        <c:axPos val="b"/>
        <c:majorGridlines/>
        <c:title>
          <c:tx>
            <c:rich>
              <a:bodyPr/>
              <a:lstStyle/>
              <a:p>
                <a:pPr>
                  <a:defRPr/>
                </a:pPr>
                <a:r>
                  <a:rPr lang="en-US" sz="1000" b="1" i="0" u="none" strike="noStrike" baseline="0"/>
                  <a:t>Primary</a:t>
                </a:r>
                <a:r>
                  <a:rPr lang="en-US"/>
                  <a:t> Bellcrank Angle (deg)</a:t>
                </a:r>
              </a:p>
            </c:rich>
          </c:tx>
          <c:layout>
            <c:manualLayout>
              <c:xMode val="edge"/>
              <c:yMode val="edge"/>
              <c:x val="0.42019838369251578"/>
              <c:y val="0.93027125942650568"/>
            </c:manualLayout>
          </c:layout>
          <c:overlay val="0"/>
        </c:title>
        <c:numFmt formatCode="0.00" sourceLinked="1"/>
        <c:majorTickMark val="out"/>
        <c:minorTickMark val="none"/>
        <c:tickLblPos val="nextTo"/>
        <c:crossAx val="567097552"/>
        <c:crosses val="autoZero"/>
        <c:crossBetween val="midCat"/>
      </c:valAx>
      <c:valAx>
        <c:axId val="567097552"/>
        <c:scaling>
          <c:orientation val="minMax"/>
        </c:scaling>
        <c:delete val="0"/>
        <c:axPos val="l"/>
        <c:majorGridlines/>
        <c:title>
          <c:tx>
            <c:rich>
              <a:bodyPr rot="-5400000" vert="horz"/>
              <a:lstStyle/>
              <a:p>
                <a:pPr>
                  <a:defRPr/>
                </a:pPr>
                <a:r>
                  <a:rPr lang="en-US"/>
                  <a:t>Limit Mmoment Around Point D (inlb)</a:t>
                </a:r>
              </a:p>
            </c:rich>
          </c:tx>
          <c:layout>
            <c:manualLayout>
              <c:xMode val="edge"/>
              <c:yMode val="edge"/>
              <c:x val="8.3068868529786333E-3"/>
              <c:y val="0.12722202472381888"/>
            </c:manualLayout>
          </c:layout>
          <c:overlay val="0"/>
        </c:title>
        <c:numFmt formatCode="0.0" sourceLinked="1"/>
        <c:majorTickMark val="out"/>
        <c:minorTickMark val="none"/>
        <c:tickLblPos val="nextTo"/>
        <c:crossAx val="567094416"/>
        <c:crosses val="autoZero"/>
        <c:crossBetween val="midCat"/>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41004967244983"/>
          <c:y val="4.6379827150175773E-2"/>
          <c:w val="0.80949773216335108"/>
          <c:h val="0.79580774868757165"/>
        </c:manualLayout>
      </c:layout>
      <c:scatterChart>
        <c:scatterStyle val="lineMarker"/>
        <c:varyColors val="0"/>
        <c:ser>
          <c:idx val="0"/>
          <c:order val="0"/>
          <c:marker>
            <c:symbol val="none"/>
          </c:marker>
          <c:xVal>
            <c:numRef>
              <c:f>'TWO BELLCRANK'!$W$73:$W$110</c:f>
              <c:numCache>
                <c:formatCode>0.00</c:formatCode>
                <c:ptCount val="38"/>
                <c:pt idx="0">
                  <c:v>55</c:v>
                </c:pt>
                <c:pt idx="1">
                  <c:v>57.567567567567565</c:v>
                </c:pt>
                <c:pt idx="2">
                  <c:v>60.13513513513513</c:v>
                </c:pt>
                <c:pt idx="3">
                  <c:v>62.702702702702695</c:v>
                </c:pt>
                <c:pt idx="4">
                  <c:v>65.27027027027026</c:v>
                </c:pt>
                <c:pt idx="5">
                  <c:v>67.837837837837824</c:v>
                </c:pt>
                <c:pt idx="6">
                  <c:v>70.405405405405389</c:v>
                </c:pt>
                <c:pt idx="7">
                  <c:v>72.972972972972954</c:v>
                </c:pt>
                <c:pt idx="8">
                  <c:v>75.540540540540519</c:v>
                </c:pt>
                <c:pt idx="9">
                  <c:v>78.108108108108084</c:v>
                </c:pt>
                <c:pt idx="10">
                  <c:v>80.675675675675649</c:v>
                </c:pt>
                <c:pt idx="11">
                  <c:v>83.243243243243214</c:v>
                </c:pt>
                <c:pt idx="12">
                  <c:v>85.810810810810779</c:v>
                </c:pt>
                <c:pt idx="13">
                  <c:v>88.378378378378343</c:v>
                </c:pt>
                <c:pt idx="14">
                  <c:v>90.945945945945908</c:v>
                </c:pt>
                <c:pt idx="15">
                  <c:v>93.513513513513473</c:v>
                </c:pt>
                <c:pt idx="16">
                  <c:v>96.081081081081038</c:v>
                </c:pt>
                <c:pt idx="17">
                  <c:v>98.648648648648603</c:v>
                </c:pt>
                <c:pt idx="18">
                  <c:v>101.21621621621617</c:v>
                </c:pt>
                <c:pt idx="19">
                  <c:v>103.78378378378373</c:v>
                </c:pt>
                <c:pt idx="20">
                  <c:v>106.3513513513513</c:v>
                </c:pt>
                <c:pt idx="21">
                  <c:v>108.91891891891886</c:v>
                </c:pt>
                <c:pt idx="22">
                  <c:v>111.48648648648643</c:v>
                </c:pt>
                <c:pt idx="23">
                  <c:v>114.05405405405399</c:v>
                </c:pt>
                <c:pt idx="24">
                  <c:v>116.62162162162156</c:v>
                </c:pt>
                <c:pt idx="25">
                  <c:v>119.18918918918912</c:v>
                </c:pt>
                <c:pt idx="26">
                  <c:v>121.75675675675669</c:v>
                </c:pt>
                <c:pt idx="27">
                  <c:v>124.32432432432425</c:v>
                </c:pt>
                <c:pt idx="28">
                  <c:v>126.89189189189182</c:v>
                </c:pt>
                <c:pt idx="29">
                  <c:v>129.4594594594594</c:v>
                </c:pt>
                <c:pt idx="30">
                  <c:v>132.02702702702697</c:v>
                </c:pt>
                <c:pt idx="31">
                  <c:v>134.59459459459455</c:v>
                </c:pt>
                <c:pt idx="32">
                  <c:v>137.16216216216213</c:v>
                </c:pt>
                <c:pt idx="33">
                  <c:v>139.72972972972971</c:v>
                </c:pt>
                <c:pt idx="34">
                  <c:v>142.29729729729729</c:v>
                </c:pt>
                <c:pt idx="35">
                  <c:v>144.86486486486487</c:v>
                </c:pt>
                <c:pt idx="36">
                  <c:v>147.43243243243245</c:v>
                </c:pt>
                <c:pt idx="37">
                  <c:v>150</c:v>
                </c:pt>
              </c:numCache>
            </c:numRef>
          </c:xVal>
          <c:yVal>
            <c:numRef>
              <c:f>'TWO BELLCRANK'!$AY$123:$AY$160</c:f>
              <c:numCache>
                <c:formatCode>0.0</c:formatCode>
                <c:ptCount val="38"/>
                <c:pt idx="0">
                  <c:v>4046.7625275700266</c:v>
                </c:pt>
                <c:pt idx="1">
                  <c:v>3797.5876595365899</c:v>
                </c:pt>
                <c:pt idx="2">
                  <c:v>3584.9021360979445</c:v>
                </c:pt>
                <c:pt idx="3">
                  <c:v>3403.4375153946144</c:v>
                </c:pt>
                <c:pt idx="4">
                  <c:v>3248.8846091578826</c:v>
                </c:pt>
                <c:pt idx="5">
                  <c:v>3117.6889317988644</c:v>
                </c:pt>
                <c:pt idx="6">
                  <c:v>3006.8979821126018</c:v>
                </c:pt>
                <c:pt idx="7">
                  <c:v>2914.0451226443834</c:v>
                </c:pt>
                <c:pt idx="8">
                  <c:v>2837.0598711022717</c:v>
                </c:pt>
                <c:pt idx="9">
                  <c:v>2774.1976529892804</c:v>
                </c:pt>
                <c:pt idx="10">
                  <c:v>2723.9841742546437</c:v>
                </c:pt>
                <c:pt idx="11">
                  <c:v>2685.1709739197563</c:v>
                </c:pt>
                <c:pt idx="12">
                  <c:v>2656.6996652057155</c:v>
                </c:pt>
                <c:pt idx="13">
                  <c:v>2637.6730289509396</c:v>
                </c:pt>
                <c:pt idx="14">
                  <c:v>2627.3315854352873</c:v>
                </c:pt>
                <c:pt idx="15">
                  <c:v>2625.0346041739335</c:v>
                </c:pt>
                <c:pt idx="16">
                  <c:v>2630.244757244071</c:v>
                </c:pt>
                <c:pt idx="17">
                  <c:v>2642.5158075033037</c:v>
                </c:pt>
                <c:pt idx="18">
                  <c:v>2661.4828669253666</c:v>
                </c:pt>
                <c:pt idx="19">
                  <c:v>2686.8548748044982</c:v>
                </c:pt>
                <c:pt idx="20">
                  <c:v>2718.4090397403129</c:v>
                </c:pt>
                <c:pt idx="21">
                  <c:v>2755.9870698236205</c:v>
                </c:pt>
                <c:pt idx="22">
                  <c:v>2799.4930876517933</c:v>
                </c:pt>
                <c:pt idx="23">
                  <c:v>2848.893195341615</c:v>
                </c:pt>
                <c:pt idx="24">
                  <c:v>2904.2167240007034</c:v>
                </c:pt>
                <c:pt idx="25">
                  <c:v>2965.5592768420506</c:v>
                </c:pt>
                <c:pt idx="26">
                  <c:v>3033.0877607132129</c:v>
                </c:pt>
                <c:pt idx="27">
                  <c:v>3107.0477040690726</c:v>
                </c:pt>
                <c:pt idx="28">
                  <c:v>3187.7732893712641</c:v>
                </c:pt>
                <c:pt idx="29">
                  <c:v>3275.7006970129351</c:v>
                </c:pt>
                <c:pt idx="30">
                  <c:v>3371.3855838863642</c:v>
                </c:pt>
                <c:pt idx="31">
                  <c:v>3475.5258284912866</c:v>
                </c:pt>
                <c:pt idx="32">
                  <c:v>3588.9911044879877</c:v>
                </c:pt>
                <c:pt idx="33">
                  <c:v>3712.8614541417119</c:v>
                </c:pt>
                <c:pt idx="34">
                  <c:v>3848.4779122578261</c:v>
                </c:pt>
                <c:pt idx="35">
                  <c:v>3997.5095218434294</c:v>
                </c:pt>
                <c:pt idx="36">
                  <c:v>4162.0430129597089</c:v>
                </c:pt>
                <c:pt idx="37">
                  <c:v>4344.7043610810288</c:v>
                </c:pt>
              </c:numCache>
            </c:numRef>
          </c:yVal>
          <c:smooth val="0"/>
          <c:extLst>
            <c:ext xmlns:c16="http://schemas.microsoft.com/office/drawing/2014/chart" uri="{C3380CC4-5D6E-409C-BE32-E72D297353CC}">
              <c16:uniqueId val="{00000000-8206-4D7F-873F-0CF300492F9F}"/>
            </c:ext>
          </c:extLst>
        </c:ser>
        <c:ser>
          <c:idx val="1"/>
          <c:order val="1"/>
          <c:marker>
            <c:symbol val="circle"/>
            <c:size val="13"/>
            <c:spPr>
              <a:solidFill>
                <a:sysClr val="window" lastClr="FFFFFF"/>
              </a:solidFill>
            </c:spPr>
          </c:marker>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'TWO BELLCRANK'!$I$57</c:f>
              <c:numCache>
                <c:formatCode>0.00</c:formatCode>
                <c:ptCount val="1"/>
                <c:pt idx="0">
                  <c:v>75</c:v>
                </c:pt>
              </c:numCache>
            </c:numRef>
          </c:xVal>
          <c:yVal>
            <c:numRef>
              <c:f>'TWO BELLCRANK'!$BH$21</c:f>
              <c:numCache>
                <c:formatCode>0.0</c:formatCode>
                <c:ptCount val="1"/>
                <c:pt idx="0">
                  <c:v>2852.0395180327432</c:v>
                </c:pt>
              </c:numCache>
            </c:numRef>
          </c:yVal>
          <c:smooth val="0"/>
          <c:extLst>
            <c:ext xmlns:c16="http://schemas.microsoft.com/office/drawing/2014/chart" uri="{C3380CC4-5D6E-409C-BE32-E72D297353CC}">
              <c16:uniqueId val="{00000001-8206-4D7F-873F-0CF300492F9F}"/>
            </c:ext>
          </c:extLst>
        </c:ser>
        <c:dLbls>
          <c:showLegendKey val="0"/>
          <c:showVal val="0"/>
          <c:showCatName val="0"/>
          <c:showSerName val="0"/>
          <c:showPercent val="0"/>
          <c:showBubbleSize val="0"/>
        </c:dLbls>
        <c:axId val="567094808"/>
        <c:axId val="567095592"/>
      </c:scatterChart>
      <c:valAx>
        <c:axId val="567094808"/>
        <c:scaling>
          <c:orientation val="minMax"/>
        </c:scaling>
        <c:delete val="0"/>
        <c:axPos val="b"/>
        <c:majorGridlines/>
        <c:title>
          <c:tx>
            <c:rich>
              <a:bodyPr/>
              <a:lstStyle/>
              <a:p>
                <a:pPr>
                  <a:defRPr/>
                </a:pPr>
                <a:r>
                  <a:rPr lang="en-US" sz="1000" b="1" i="0" u="none" strike="noStrike" baseline="0"/>
                  <a:t>Primary</a:t>
                </a:r>
                <a:r>
                  <a:rPr lang="en-US"/>
                  <a:t> Bellcrank Angle (deg)</a:t>
                </a:r>
              </a:p>
            </c:rich>
          </c:tx>
          <c:layout>
            <c:manualLayout>
              <c:xMode val="edge"/>
              <c:yMode val="edge"/>
              <c:x val="0.42019838369251578"/>
              <c:y val="0.93027125942650568"/>
            </c:manualLayout>
          </c:layout>
          <c:overlay val="0"/>
        </c:title>
        <c:numFmt formatCode="0.00" sourceLinked="1"/>
        <c:majorTickMark val="out"/>
        <c:minorTickMark val="none"/>
        <c:tickLblPos val="nextTo"/>
        <c:crossAx val="567095592"/>
        <c:crosses val="autoZero"/>
        <c:crossBetween val="midCat"/>
      </c:valAx>
      <c:valAx>
        <c:axId val="567095592"/>
        <c:scaling>
          <c:orientation val="minMax"/>
        </c:scaling>
        <c:delete val="0"/>
        <c:axPos val="l"/>
        <c:majorGridlines/>
        <c:title>
          <c:tx>
            <c:rich>
              <a:bodyPr rot="-5400000" vert="horz"/>
              <a:lstStyle/>
              <a:p>
                <a:pPr>
                  <a:defRPr/>
                </a:pPr>
                <a:r>
                  <a:rPr lang="en-US"/>
                  <a:t>Limit Load in Rod (lb)</a:t>
                </a:r>
              </a:p>
            </c:rich>
          </c:tx>
          <c:layout>
            <c:manualLayout>
              <c:xMode val="edge"/>
              <c:yMode val="edge"/>
              <c:x val="1.5182750961843131E-2"/>
              <c:y val="0.27629612156427591"/>
            </c:manualLayout>
          </c:layout>
          <c:overlay val="0"/>
        </c:title>
        <c:numFmt formatCode="0.0" sourceLinked="1"/>
        <c:majorTickMark val="out"/>
        <c:minorTickMark val="none"/>
        <c:tickLblPos val="nextTo"/>
        <c:crossAx val="567094808"/>
        <c:crosses val="autoZero"/>
        <c:crossBetween val="midCat"/>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53986044782324"/>
          <c:y val="4.6379827150175773E-2"/>
          <c:w val="0.78677124055604308"/>
          <c:h val="0.79580774868757165"/>
        </c:manualLayout>
      </c:layout>
      <c:scatterChart>
        <c:scatterStyle val="lineMarker"/>
        <c:varyColors val="0"/>
        <c:ser>
          <c:idx val="0"/>
          <c:order val="0"/>
          <c:marker>
            <c:symbol val="none"/>
          </c:marker>
          <c:xVal>
            <c:numRef>
              <c:f>'TWO BELLCRANK'!$W$73:$W$110</c:f>
              <c:numCache>
                <c:formatCode>0.00</c:formatCode>
                <c:ptCount val="38"/>
                <c:pt idx="0">
                  <c:v>55</c:v>
                </c:pt>
                <c:pt idx="1">
                  <c:v>57.567567567567565</c:v>
                </c:pt>
                <c:pt idx="2">
                  <c:v>60.13513513513513</c:v>
                </c:pt>
                <c:pt idx="3">
                  <c:v>62.702702702702695</c:v>
                </c:pt>
                <c:pt idx="4">
                  <c:v>65.27027027027026</c:v>
                </c:pt>
                <c:pt idx="5">
                  <c:v>67.837837837837824</c:v>
                </c:pt>
                <c:pt idx="6">
                  <c:v>70.405405405405389</c:v>
                </c:pt>
                <c:pt idx="7">
                  <c:v>72.972972972972954</c:v>
                </c:pt>
                <c:pt idx="8">
                  <c:v>75.540540540540519</c:v>
                </c:pt>
                <c:pt idx="9">
                  <c:v>78.108108108108084</c:v>
                </c:pt>
                <c:pt idx="10">
                  <c:v>80.675675675675649</c:v>
                </c:pt>
                <c:pt idx="11">
                  <c:v>83.243243243243214</c:v>
                </c:pt>
                <c:pt idx="12">
                  <c:v>85.810810810810779</c:v>
                </c:pt>
                <c:pt idx="13">
                  <c:v>88.378378378378343</c:v>
                </c:pt>
                <c:pt idx="14">
                  <c:v>90.945945945945908</c:v>
                </c:pt>
                <c:pt idx="15">
                  <c:v>93.513513513513473</c:v>
                </c:pt>
                <c:pt idx="16">
                  <c:v>96.081081081081038</c:v>
                </c:pt>
                <c:pt idx="17">
                  <c:v>98.648648648648603</c:v>
                </c:pt>
                <c:pt idx="18">
                  <c:v>101.21621621621617</c:v>
                </c:pt>
                <c:pt idx="19">
                  <c:v>103.78378378378373</c:v>
                </c:pt>
                <c:pt idx="20">
                  <c:v>106.3513513513513</c:v>
                </c:pt>
                <c:pt idx="21">
                  <c:v>108.91891891891886</c:v>
                </c:pt>
                <c:pt idx="22">
                  <c:v>111.48648648648643</c:v>
                </c:pt>
                <c:pt idx="23">
                  <c:v>114.05405405405399</c:v>
                </c:pt>
                <c:pt idx="24">
                  <c:v>116.62162162162156</c:v>
                </c:pt>
                <c:pt idx="25">
                  <c:v>119.18918918918912</c:v>
                </c:pt>
                <c:pt idx="26">
                  <c:v>121.75675675675669</c:v>
                </c:pt>
                <c:pt idx="27">
                  <c:v>124.32432432432425</c:v>
                </c:pt>
                <c:pt idx="28">
                  <c:v>126.89189189189182</c:v>
                </c:pt>
                <c:pt idx="29">
                  <c:v>129.4594594594594</c:v>
                </c:pt>
                <c:pt idx="30">
                  <c:v>132.02702702702697</c:v>
                </c:pt>
                <c:pt idx="31">
                  <c:v>134.59459459459455</c:v>
                </c:pt>
                <c:pt idx="32">
                  <c:v>137.16216216216213</c:v>
                </c:pt>
                <c:pt idx="33">
                  <c:v>139.72972972972971</c:v>
                </c:pt>
                <c:pt idx="34">
                  <c:v>142.29729729729729</c:v>
                </c:pt>
                <c:pt idx="35">
                  <c:v>144.86486486486487</c:v>
                </c:pt>
                <c:pt idx="36">
                  <c:v>147.43243243243245</c:v>
                </c:pt>
                <c:pt idx="37">
                  <c:v>150</c:v>
                </c:pt>
              </c:numCache>
            </c:numRef>
          </c:xVal>
          <c:yVal>
            <c:numRef>
              <c:f>'TWO BELLCRANK'!$BA$123:$BA$160</c:f>
              <c:numCache>
                <c:formatCode>0.0</c:formatCode>
                <c:ptCount val="38"/>
                <c:pt idx="0">
                  <c:v>19933.272079841012</c:v>
                </c:pt>
                <c:pt idx="1">
                  <c:v>18805.313848751346</c:v>
                </c:pt>
                <c:pt idx="2">
                  <c:v>17826.356294073506</c:v>
                </c:pt>
                <c:pt idx="3">
                  <c:v>16974.995943643073</c:v>
                </c:pt>
                <c:pt idx="4">
                  <c:v>16233.796568482605</c:v>
                </c:pt>
                <c:pt idx="5">
                  <c:v>15588.411011333041</c:v>
                </c:pt>
                <c:pt idx="6">
                  <c:v>15026.93378394699</c:v>
                </c:pt>
                <c:pt idx="7">
                  <c:v>14539.415474769634</c:v>
                </c:pt>
                <c:pt idx="8">
                  <c:v>14117.492724056798</c:v>
                </c:pt>
                <c:pt idx="9">
                  <c:v>13754.102224514296</c:v>
                </c:pt>
                <c:pt idx="10">
                  <c:v>13443.25687803011</c:v>
                </c:pt>
                <c:pt idx="11">
                  <c:v>13179.868703215363</c:v>
                </c:pt>
                <c:pt idx="12">
                  <c:v>12959.607475201779</c:v>
                </c:pt>
                <c:pt idx="13">
                  <c:v>12778.787102550965</c:v>
                </c:pt>
                <c:pt idx="14">
                  <c:v>12634.273863508548</c:v>
                </c:pt>
                <c:pt idx="15">
                  <c:v>12523.412131841316</c:v>
                </c:pt>
                <c:pt idx="16">
                  <c:v>12443.964316058104</c:v>
                </c:pt>
                <c:pt idx="17">
                  <c:v>12394.062544756376</c:v>
                </c:pt>
                <c:pt idx="18">
                  <c:v>12372.170242957347</c:v>
                </c:pt>
                <c:pt idx="19">
                  <c:v>12377.052220147934</c:v>
                </c:pt>
                <c:pt idx="20">
                  <c:v>12407.752273145121</c:v>
                </c:pt>
                <c:pt idx="21">
                  <c:v>12463.577627259394</c:v>
                </c:pt>
                <c:pt idx="22">
                  <c:v>12544.089821827631</c:v>
                </c:pt>
                <c:pt idx="23">
                  <c:v>12649.101911226668</c:v>
                </c:pt>
                <c:pt idx="24">
                  <c:v>12778.682118460998</c:v>
                </c:pt>
                <c:pt idx="25">
                  <c:v>12933.164364242391</c:v>
                </c:pt>
                <c:pt idx="26">
                  <c:v>13113.166421537404</c:v>
                </c:pt>
                <c:pt idx="27">
                  <c:v>13319.61684027198</c:v>
                </c:pt>
                <c:pt idx="28">
                  <c:v>13553.792284035064</c:v>
                </c:pt>
                <c:pt idx="29">
                  <c:v>13817.367568089014</c:v>
                </c:pt>
                <c:pt idx="30">
                  <c:v>14112.481553834514</c:v>
                </c:pt>
                <c:pt idx="31">
                  <c:v>14441.823238266397</c:v>
                </c:pt>
                <c:pt idx="32">
                  <c:v>14808.744025385015</c:v>
                </c:pt>
                <c:pt idx="33">
                  <c:v>15217.40450361381</c:v>
                </c:pt>
                <c:pt idx="34">
                  <c:v>15672.967424442873</c:v>
                </c:pt>
                <c:pt idx="35">
                  <c:v>16181.853526861738</c:v>
                </c:pt>
                <c:pt idx="36">
                  <c:v>16752.084254466969</c:v>
                </c:pt>
                <c:pt idx="37">
                  <c:v>17393.74670570916</c:v>
                </c:pt>
              </c:numCache>
            </c:numRef>
          </c:yVal>
          <c:smooth val="1"/>
          <c:extLst>
            <c:ext xmlns:c16="http://schemas.microsoft.com/office/drawing/2014/chart" uri="{C3380CC4-5D6E-409C-BE32-E72D297353CC}">
              <c16:uniqueId val="{00000000-0144-4565-828D-D7E0C9E31C50}"/>
            </c:ext>
          </c:extLst>
        </c:ser>
        <c:ser>
          <c:idx val="1"/>
          <c:order val="1"/>
          <c:marker>
            <c:symbol val="circle"/>
            <c:size val="13"/>
            <c:spPr>
              <a:solidFill>
                <a:sysClr val="window" lastClr="FFFFFF"/>
              </a:solidFill>
            </c:spPr>
          </c:marker>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'TWO BELLCRANK'!$I$57</c:f>
              <c:numCache>
                <c:formatCode>0.00</c:formatCode>
                <c:ptCount val="1"/>
                <c:pt idx="0">
                  <c:v>75</c:v>
                </c:pt>
              </c:numCache>
            </c:numRef>
          </c:xVal>
          <c:yVal>
            <c:numRef>
              <c:f>'TWO BELLCRANK'!$BJ$21</c:f>
              <c:numCache>
                <c:formatCode>0.0</c:formatCode>
                <c:ptCount val="1"/>
                <c:pt idx="0">
                  <c:v>14201.235006125607</c:v>
                </c:pt>
              </c:numCache>
            </c:numRef>
          </c:yVal>
          <c:smooth val="0"/>
          <c:extLst>
            <c:ext xmlns:c16="http://schemas.microsoft.com/office/drawing/2014/chart" uri="{C3380CC4-5D6E-409C-BE32-E72D297353CC}">
              <c16:uniqueId val="{00000001-0144-4565-828D-D7E0C9E31C50}"/>
            </c:ext>
          </c:extLst>
        </c:ser>
        <c:dLbls>
          <c:showLegendKey val="0"/>
          <c:showVal val="0"/>
          <c:showCatName val="0"/>
          <c:showSerName val="0"/>
          <c:showPercent val="0"/>
          <c:showBubbleSize val="0"/>
        </c:dLbls>
        <c:axId val="567088536"/>
        <c:axId val="567090104"/>
      </c:scatterChart>
      <c:valAx>
        <c:axId val="567088536"/>
        <c:scaling>
          <c:orientation val="minMax"/>
        </c:scaling>
        <c:delete val="0"/>
        <c:axPos val="b"/>
        <c:majorGridlines/>
        <c:title>
          <c:tx>
            <c:rich>
              <a:bodyPr/>
              <a:lstStyle/>
              <a:p>
                <a:pPr>
                  <a:defRPr/>
                </a:pPr>
                <a:r>
                  <a:rPr lang="en-US"/>
                  <a:t>Primary Bellcrank Angle (deg)</a:t>
                </a:r>
              </a:p>
            </c:rich>
          </c:tx>
          <c:layout>
            <c:manualLayout>
              <c:xMode val="edge"/>
              <c:yMode val="edge"/>
              <c:x val="0.42019838369251589"/>
              <c:y val="0.9302712594265059"/>
            </c:manualLayout>
          </c:layout>
          <c:overlay val="0"/>
        </c:title>
        <c:numFmt formatCode="0.00" sourceLinked="1"/>
        <c:majorTickMark val="out"/>
        <c:minorTickMark val="none"/>
        <c:tickLblPos val="nextTo"/>
        <c:crossAx val="567090104"/>
        <c:crosses val="autoZero"/>
        <c:crossBetween val="midCat"/>
      </c:valAx>
      <c:valAx>
        <c:axId val="567090104"/>
        <c:scaling>
          <c:orientation val="minMax"/>
        </c:scaling>
        <c:delete val="0"/>
        <c:axPos val="l"/>
        <c:majorGridlines/>
        <c:title>
          <c:tx>
            <c:rich>
              <a:bodyPr rot="-5400000" vert="horz"/>
              <a:lstStyle/>
              <a:p>
                <a:pPr>
                  <a:defRPr/>
                </a:pPr>
                <a:r>
                  <a:rPr lang="en-US"/>
                  <a:t>Limit Mmoment Around Point G (inlb)</a:t>
                </a:r>
              </a:p>
            </c:rich>
          </c:tx>
          <c:layout>
            <c:manualLayout>
              <c:xMode val="edge"/>
              <c:yMode val="edge"/>
              <c:x val="6.013991314988686E-3"/>
              <c:y val="9.049372555197216E-2"/>
            </c:manualLayout>
          </c:layout>
          <c:overlay val="0"/>
        </c:title>
        <c:numFmt formatCode="0.0" sourceLinked="1"/>
        <c:majorTickMark val="out"/>
        <c:minorTickMark val="none"/>
        <c:tickLblPos val="nextTo"/>
        <c:crossAx val="567088536"/>
        <c:crosses val="autoZero"/>
        <c:crossBetween val="midCat"/>
      </c:valAx>
    </c:plotArea>
    <c:plotVisOnly val="1"/>
    <c:dispBlanksAs val="gap"/>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20649362562069E-2"/>
          <c:y val="2.2236804733186576E-2"/>
          <c:w val="0.87958757756259009"/>
          <c:h val="0.74623874039148508"/>
        </c:manualLayout>
      </c:layout>
      <c:scatterChart>
        <c:scatterStyle val="lineMarker"/>
        <c:varyColors val="0"/>
        <c:ser>
          <c:idx val="0"/>
          <c:order val="0"/>
          <c:tx>
            <c:strRef>
              <c:f>'TWO BELLCRANK'!$X$173</c:f>
              <c:strCache>
                <c:ptCount val="1"/>
                <c:pt idx="0">
                  <c:v>Unit Load in Rod 1</c:v>
                </c:pt>
              </c:strCache>
            </c:strRef>
          </c:tx>
          <c:marker>
            <c:symbol val="none"/>
          </c:marker>
          <c:xVal>
            <c:numRef>
              <c:f>'TWO BELLCRANK'!$W$174:$W$211</c:f>
              <c:numCache>
                <c:formatCode>0.00</c:formatCode>
                <c:ptCount val="38"/>
                <c:pt idx="0">
                  <c:v>55</c:v>
                </c:pt>
                <c:pt idx="1">
                  <c:v>57.567567567567565</c:v>
                </c:pt>
                <c:pt idx="2">
                  <c:v>60.13513513513513</c:v>
                </c:pt>
                <c:pt idx="3">
                  <c:v>62.702702702702695</c:v>
                </c:pt>
                <c:pt idx="4">
                  <c:v>65.27027027027026</c:v>
                </c:pt>
                <c:pt idx="5">
                  <c:v>67.837837837837824</c:v>
                </c:pt>
                <c:pt idx="6">
                  <c:v>70.405405405405389</c:v>
                </c:pt>
                <c:pt idx="7">
                  <c:v>72.972972972972954</c:v>
                </c:pt>
                <c:pt idx="8">
                  <c:v>75.540540540540519</c:v>
                </c:pt>
                <c:pt idx="9">
                  <c:v>78.108108108108084</c:v>
                </c:pt>
                <c:pt idx="10">
                  <c:v>80.675675675675649</c:v>
                </c:pt>
                <c:pt idx="11">
                  <c:v>83.243243243243214</c:v>
                </c:pt>
                <c:pt idx="12">
                  <c:v>85.810810810810779</c:v>
                </c:pt>
                <c:pt idx="13">
                  <c:v>88.378378378378343</c:v>
                </c:pt>
                <c:pt idx="14">
                  <c:v>90.945945945945908</c:v>
                </c:pt>
                <c:pt idx="15">
                  <c:v>93.513513513513473</c:v>
                </c:pt>
                <c:pt idx="16">
                  <c:v>96.081081081081038</c:v>
                </c:pt>
                <c:pt idx="17">
                  <c:v>98.648648648648603</c:v>
                </c:pt>
                <c:pt idx="18">
                  <c:v>101.21621621621617</c:v>
                </c:pt>
                <c:pt idx="19">
                  <c:v>103.78378378378373</c:v>
                </c:pt>
                <c:pt idx="20">
                  <c:v>106.3513513513513</c:v>
                </c:pt>
                <c:pt idx="21">
                  <c:v>108.91891891891886</c:v>
                </c:pt>
                <c:pt idx="22">
                  <c:v>111.48648648648643</c:v>
                </c:pt>
                <c:pt idx="23">
                  <c:v>114.05405405405399</c:v>
                </c:pt>
                <c:pt idx="24">
                  <c:v>116.62162162162156</c:v>
                </c:pt>
                <c:pt idx="25">
                  <c:v>119.18918918918912</c:v>
                </c:pt>
                <c:pt idx="26">
                  <c:v>121.75675675675669</c:v>
                </c:pt>
                <c:pt idx="27">
                  <c:v>124.32432432432425</c:v>
                </c:pt>
                <c:pt idx="28">
                  <c:v>126.89189189189182</c:v>
                </c:pt>
                <c:pt idx="29">
                  <c:v>129.4594594594594</c:v>
                </c:pt>
                <c:pt idx="30">
                  <c:v>132.02702702702697</c:v>
                </c:pt>
                <c:pt idx="31">
                  <c:v>134.59459459459455</c:v>
                </c:pt>
                <c:pt idx="32">
                  <c:v>137.16216216216213</c:v>
                </c:pt>
                <c:pt idx="33">
                  <c:v>139.72972972972971</c:v>
                </c:pt>
                <c:pt idx="34">
                  <c:v>142.29729729729729</c:v>
                </c:pt>
                <c:pt idx="35">
                  <c:v>144.86486486486487</c:v>
                </c:pt>
                <c:pt idx="36">
                  <c:v>147.43243243243245</c:v>
                </c:pt>
                <c:pt idx="37">
                  <c:v>150</c:v>
                </c:pt>
              </c:numCache>
            </c:numRef>
          </c:xVal>
          <c:yVal>
            <c:numRef>
              <c:f>'TWO BELLCRANK'!$X$174:$X$211</c:f>
              <c:numCache>
                <c:formatCode>General</c:formatCode>
                <c:ptCount val="38"/>
                <c:pt idx="0">
                  <c:v>0.48930744830651035</c:v>
                </c:pt>
                <c:pt idx="1">
                  <c:v>0.47155701860222871</c:v>
                </c:pt>
                <c:pt idx="2">
                  <c:v>0.45653869222208687</c:v>
                </c:pt>
                <c:pt idx="3">
                  <c:v>0.44387291967854753</c:v>
                </c:pt>
                <c:pt idx="4">
                  <c:v>0.43325477838798226</c:v>
                </c:pt>
                <c:pt idx="5">
                  <c:v>0.42443721739199719</c:v>
                </c:pt>
                <c:pt idx="6">
                  <c:v>0.41721872612723021</c:v>
                </c:pt>
                <c:pt idx="7">
                  <c:v>0.41143413222930358</c:v>
                </c:pt>
                <c:pt idx="8">
                  <c:v>0.40694765095814028</c:v>
                </c:pt>
                <c:pt idx="9">
                  <c:v>0.40364758128681105</c:v>
                </c:pt>
                <c:pt idx="10">
                  <c:v>0.40144222501744353</c:v>
                </c:pt>
                <c:pt idx="11">
                  <c:v>0.40025672819307706</c:v>
                </c:pt>
                <c:pt idx="12">
                  <c:v>0.40003062883427459</c:v>
                </c:pt>
                <c:pt idx="13">
                  <c:v>0.40071595446667008</c:v>
                </c:pt>
                <c:pt idx="14">
                  <c:v>0.40227575529125675</c:v>
                </c:pt>
                <c:pt idx="15">
                  <c:v>0.40468298961812554</c:v>
                </c:pt>
                <c:pt idx="16">
                  <c:v>0.40791970097523672</c:v>
                </c:pt>
                <c:pt idx="17">
                  <c:v>0.41197644360168778</c:v>
                </c:pt>
                <c:pt idx="18">
                  <c:v>0.41685192657706754</c:v>
                </c:pt>
                <c:pt idx="19">
                  <c:v>0.4225528578765495</c:v>
                </c:pt>
                <c:pt idx="20">
                  <c:v>0.42909397911601765</c:v>
                </c:pt>
                <c:pt idx="21">
                  <c:v>0.43649829041321297</c:v>
                </c:pt>
                <c:pt idx="22">
                  <c:v>0.44479747328936137</c:v>
                </c:pt>
                <c:pt idx="23">
                  <c:v>0.45403252849260817</c:v>
                </c:pt>
                <c:pt idx="24">
                  <c:v>0.46425465570077556</c:v>
                </c:pt>
                <c:pt idx="25">
                  <c:v>0.4755264140289408</c:v>
                </c:pt>
                <c:pt idx="26">
                  <c:v>0.48792321709924952</c:v>
                </c:pt>
                <c:pt idx="27">
                  <c:v>0.50153523541583933</c:v>
                </c:pt>
                <c:pt idx="28">
                  <c:v>0.51646980370184392</c:v>
                </c:pt>
                <c:pt idx="29">
                  <c:v>0.53285446420704508</c:v>
                </c:pt>
                <c:pt idx="30">
                  <c:v>0.5508408224045982</c:v>
                </c:pt>
                <c:pt idx="31">
                  <c:v>0.5706094542835628</c:v>
                </c:pt>
                <c:pt idx="32">
                  <c:v>0.59237619256145335</c:v>
                </c:pt>
                <c:pt idx="33">
                  <c:v>0.61640024467286791</c:v>
                </c:pt>
                <c:pt idx="34">
                  <c:v>0.6429947770325628</c:v>
                </c:pt>
                <c:pt idx="35">
                  <c:v>0.67254086729559515</c:v>
                </c:pt>
                <c:pt idx="36">
                  <c:v>0.70550612654970257</c:v>
                </c:pt>
                <c:pt idx="37">
                  <c:v>0.74246990453117379</c:v>
                </c:pt>
              </c:numCache>
            </c:numRef>
          </c:yVal>
          <c:smooth val="0"/>
          <c:extLst>
            <c:ext xmlns:c16="http://schemas.microsoft.com/office/drawing/2014/chart" uri="{C3380CC4-5D6E-409C-BE32-E72D297353CC}">
              <c16:uniqueId val="{00000000-6EEE-4FB3-A31A-245E5C9B960A}"/>
            </c:ext>
          </c:extLst>
        </c:ser>
        <c:ser>
          <c:idx val="1"/>
          <c:order val="1"/>
          <c:tx>
            <c:strRef>
              <c:f>'TWO BELLCRANK'!$Y$173</c:f>
              <c:strCache>
                <c:ptCount val="1"/>
                <c:pt idx="0">
                  <c:v>Unit Moment Around Point D</c:v>
                </c:pt>
              </c:strCache>
            </c:strRef>
          </c:tx>
          <c:marker>
            <c:symbol val="none"/>
          </c:marker>
          <c:xVal>
            <c:numRef>
              <c:f>'TWO BELLCRANK'!$W$174:$W$211</c:f>
              <c:numCache>
                <c:formatCode>0.00</c:formatCode>
                <c:ptCount val="38"/>
                <c:pt idx="0">
                  <c:v>55</c:v>
                </c:pt>
                <c:pt idx="1">
                  <c:v>57.567567567567565</c:v>
                </c:pt>
                <c:pt idx="2">
                  <c:v>60.13513513513513</c:v>
                </c:pt>
                <c:pt idx="3">
                  <c:v>62.702702702702695</c:v>
                </c:pt>
                <c:pt idx="4">
                  <c:v>65.27027027027026</c:v>
                </c:pt>
                <c:pt idx="5">
                  <c:v>67.837837837837824</c:v>
                </c:pt>
                <c:pt idx="6">
                  <c:v>70.405405405405389</c:v>
                </c:pt>
                <c:pt idx="7">
                  <c:v>72.972972972972954</c:v>
                </c:pt>
                <c:pt idx="8">
                  <c:v>75.540540540540519</c:v>
                </c:pt>
                <c:pt idx="9">
                  <c:v>78.108108108108084</c:v>
                </c:pt>
                <c:pt idx="10">
                  <c:v>80.675675675675649</c:v>
                </c:pt>
                <c:pt idx="11">
                  <c:v>83.243243243243214</c:v>
                </c:pt>
                <c:pt idx="12">
                  <c:v>85.810810810810779</c:v>
                </c:pt>
                <c:pt idx="13">
                  <c:v>88.378378378378343</c:v>
                </c:pt>
                <c:pt idx="14">
                  <c:v>90.945945945945908</c:v>
                </c:pt>
                <c:pt idx="15">
                  <c:v>93.513513513513473</c:v>
                </c:pt>
                <c:pt idx="16">
                  <c:v>96.081081081081038</c:v>
                </c:pt>
                <c:pt idx="17">
                  <c:v>98.648648648648603</c:v>
                </c:pt>
                <c:pt idx="18">
                  <c:v>101.21621621621617</c:v>
                </c:pt>
                <c:pt idx="19">
                  <c:v>103.78378378378373</c:v>
                </c:pt>
                <c:pt idx="20">
                  <c:v>106.3513513513513</c:v>
                </c:pt>
                <c:pt idx="21">
                  <c:v>108.91891891891886</c:v>
                </c:pt>
                <c:pt idx="22">
                  <c:v>111.48648648648643</c:v>
                </c:pt>
                <c:pt idx="23">
                  <c:v>114.05405405405399</c:v>
                </c:pt>
                <c:pt idx="24">
                  <c:v>116.62162162162156</c:v>
                </c:pt>
                <c:pt idx="25">
                  <c:v>119.18918918918912</c:v>
                </c:pt>
                <c:pt idx="26">
                  <c:v>121.75675675675669</c:v>
                </c:pt>
                <c:pt idx="27">
                  <c:v>124.32432432432425</c:v>
                </c:pt>
                <c:pt idx="28">
                  <c:v>126.89189189189182</c:v>
                </c:pt>
                <c:pt idx="29">
                  <c:v>129.4594594594594</c:v>
                </c:pt>
                <c:pt idx="30">
                  <c:v>132.02702702702697</c:v>
                </c:pt>
                <c:pt idx="31">
                  <c:v>134.59459459459455</c:v>
                </c:pt>
                <c:pt idx="32">
                  <c:v>137.16216216216213</c:v>
                </c:pt>
                <c:pt idx="33">
                  <c:v>139.72972972972971</c:v>
                </c:pt>
                <c:pt idx="34">
                  <c:v>142.29729729729729</c:v>
                </c:pt>
                <c:pt idx="35">
                  <c:v>144.86486486486487</c:v>
                </c:pt>
                <c:pt idx="36">
                  <c:v>147.43243243243245</c:v>
                </c:pt>
                <c:pt idx="37">
                  <c:v>150</c:v>
                </c:pt>
              </c:numCache>
            </c:numRef>
          </c:xVal>
          <c:yVal>
            <c:numRef>
              <c:f>'TWO BELLCRANK'!$Y$174:$Y$211</c:f>
              <c:numCache>
                <c:formatCode>General</c:formatCode>
                <c:ptCount val="38"/>
                <c:pt idx="0">
                  <c:v>1.6594052275490052</c:v>
                </c:pt>
                <c:pt idx="1">
                  <c:v>1.6155319906414156</c:v>
                </c:pt>
                <c:pt idx="2">
                  <c:v>1.580531087109889</c:v>
                </c:pt>
                <c:pt idx="3">
                  <c:v>1.5531488951252306</c:v>
                </c:pt>
                <c:pt idx="4">
                  <c:v>1.5323752499778267</c:v>
                </c:pt>
                <c:pt idx="5">
                  <c:v>1.5173882176370483</c:v>
                </c:pt>
                <c:pt idx="6">
                  <c:v>1.5075133641600647</c:v>
                </c:pt>
                <c:pt idx="7">
                  <c:v>1.5021932935600573</c:v>
                </c:pt>
                <c:pt idx="8">
                  <c:v>1.5009645886609129</c:v>
                </c:pt>
                <c:pt idx="9">
                  <c:v>1.503440177417404</c:v>
                </c:pt>
                <c:pt idx="10">
                  <c:v>1.509295737771339</c:v>
                </c:pt>
                <c:pt idx="11">
                  <c:v>1.5182591542700512</c:v>
                </c:pt>
                <c:pt idx="12">
                  <c:v>1.5301023155894795</c:v>
                </c:pt>
                <c:pt idx="13">
                  <c:v>1.5446347356085046</c:v>
                </c:pt>
                <c:pt idx="14">
                  <c:v>1.5616986187140116</c:v>
                </c:pt>
                <c:pt idx="15">
                  <c:v>1.5811650902496692</c:v>
                </c:pt>
                <c:pt idx="16">
                  <c:v>1.602931387260454</c:v>
                </c:pt>
                <c:pt idx="17">
                  <c:v>1.6269188609710399</c:v>
                </c:pt>
                <c:pt idx="18">
                  <c:v>1.653071686370295</c:v>
                </c:pt>
                <c:pt idx="19">
                  <c:v>1.681356209872894</c:v>
                </c:pt>
                <c:pt idx="20">
                  <c:v>1.7117608962878046</c:v>
                </c:pt>
                <c:pt idx="21">
                  <c:v>1.74429686360612</c:v>
                </c:pt>
                <c:pt idx="22">
                  <c:v>1.7789990204431274</c:v>
                </c:pt>
                <c:pt idx="23">
                  <c:v>1.8159278482244003</c:v>
                </c:pt>
                <c:pt idx="24">
                  <c:v>1.8551719003688878</c:v>
                </c:pt>
                <c:pt idx="25">
                  <c:v>1.8968511260652496</c:v>
                </c:pt>
                <c:pt idx="26">
                  <c:v>1.9411211695869</c:v>
                </c:pt>
                <c:pt idx="27">
                  <c:v>1.9881788511645033</c:v>
                </c:pt>
                <c:pt idx="28">
                  <c:v>2.0382691073246235</c:v>
                </c:pt>
                <c:pt idx="29">
                  <c:v>2.091693764484464</c:v>
                </c:pt>
                <c:pt idx="30">
                  <c:v>2.1488226498002909</c:v>
                </c:pt>
                <c:pt idx="31">
                  <c:v>2.21010772296856</c:v>
                </c:pt>
                <c:pt idx="32">
                  <c:v>2.2761011645253735</c:v>
                </c:pt>
                <c:pt idx="33">
                  <c:v>2.3474787145954235</c:v>
                </c:pt>
                <c:pt idx="34">
                  <c:v>2.4250700742317517</c:v>
                </c:pt>
                <c:pt idx="35">
                  <c:v>2.5098989433522041</c:v>
                </c:pt>
                <c:pt idx="36">
                  <c:v>2.6032364097463665</c:v>
                </c:pt>
                <c:pt idx="37">
                  <c:v>2.7066731445744745</c:v>
                </c:pt>
              </c:numCache>
            </c:numRef>
          </c:yVal>
          <c:smooth val="0"/>
          <c:extLst>
            <c:ext xmlns:c16="http://schemas.microsoft.com/office/drawing/2014/chart" uri="{C3380CC4-5D6E-409C-BE32-E72D297353CC}">
              <c16:uniqueId val="{00000001-6EEE-4FB3-A31A-245E5C9B960A}"/>
            </c:ext>
          </c:extLst>
        </c:ser>
        <c:ser>
          <c:idx val="2"/>
          <c:order val="2"/>
          <c:tx>
            <c:strRef>
              <c:f>'TWO BELLCRANK'!$Z$173</c:f>
              <c:strCache>
                <c:ptCount val="1"/>
                <c:pt idx="0">
                  <c:v>Unit Load in Rod 2</c:v>
                </c:pt>
              </c:strCache>
            </c:strRef>
          </c:tx>
          <c:marker>
            <c:symbol val="none"/>
          </c:marker>
          <c:xVal>
            <c:numRef>
              <c:f>'TWO BELLCRANK'!$W$174:$W$211</c:f>
              <c:numCache>
                <c:formatCode>0.00</c:formatCode>
                <c:ptCount val="38"/>
                <c:pt idx="0">
                  <c:v>55</c:v>
                </c:pt>
                <c:pt idx="1">
                  <c:v>57.567567567567565</c:v>
                </c:pt>
                <c:pt idx="2">
                  <c:v>60.13513513513513</c:v>
                </c:pt>
                <c:pt idx="3">
                  <c:v>62.702702702702695</c:v>
                </c:pt>
                <c:pt idx="4">
                  <c:v>65.27027027027026</c:v>
                </c:pt>
                <c:pt idx="5">
                  <c:v>67.837837837837824</c:v>
                </c:pt>
                <c:pt idx="6">
                  <c:v>70.405405405405389</c:v>
                </c:pt>
                <c:pt idx="7">
                  <c:v>72.972972972972954</c:v>
                </c:pt>
                <c:pt idx="8">
                  <c:v>75.540540540540519</c:v>
                </c:pt>
                <c:pt idx="9">
                  <c:v>78.108108108108084</c:v>
                </c:pt>
                <c:pt idx="10">
                  <c:v>80.675675675675649</c:v>
                </c:pt>
                <c:pt idx="11">
                  <c:v>83.243243243243214</c:v>
                </c:pt>
                <c:pt idx="12">
                  <c:v>85.810810810810779</c:v>
                </c:pt>
                <c:pt idx="13">
                  <c:v>88.378378378378343</c:v>
                </c:pt>
                <c:pt idx="14">
                  <c:v>90.945945945945908</c:v>
                </c:pt>
                <c:pt idx="15">
                  <c:v>93.513513513513473</c:v>
                </c:pt>
                <c:pt idx="16">
                  <c:v>96.081081081081038</c:v>
                </c:pt>
                <c:pt idx="17">
                  <c:v>98.648648648648603</c:v>
                </c:pt>
                <c:pt idx="18">
                  <c:v>101.21621621621617</c:v>
                </c:pt>
                <c:pt idx="19">
                  <c:v>103.78378378378373</c:v>
                </c:pt>
                <c:pt idx="20">
                  <c:v>106.3513513513513</c:v>
                </c:pt>
                <c:pt idx="21">
                  <c:v>108.91891891891886</c:v>
                </c:pt>
                <c:pt idx="22">
                  <c:v>111.48648648648643</c:v>
                </c:pt>
                <c:pt idx="23">
                  <c:v>114.05405405405399</c:v>
                </c:pt>
                <c:pt idx="24">
                  <c:v>116.62162162162156</c:v>
                </c:pt>
                <c:pt idx="25">
                  <c:v>119.18918918918912</c:v>
                </c:pt>
                <c:pt idx="26">
                  <c:v>121.75675675675669</c:v>
                </c:pt>
                <c:pt idx="27">
                  <c:v>124.32432432432425</c:v>
                </c:pt>
                <c:pt idx="28">
                  <c:v>126.89189189189182</c:v>
                </c:pt>
                <c:pt idx="29">
                  <c:v>129.4594594594594</c:v>
                </c:pt>
                <c:pt idx="30">
                  <c:v>132.02702702702697</c:v>
                </c:pt>
                <c:pt idx="31">
                  <c:v>134.59459459459455</c:v>
                </c:pt>
                <c:pt idx="32">
                  <c:v>137.16216216216213</c:v>
                </c:pt>
                <c:pt idx="33">
                  <c:v>139.72972972972971</c:v>
                </c:pt>
                <c:pt idx="34">
                  <c:v>142.29729729729729</c:v>
                </c:pt>
                <c:pt idx="35">
                  <c:v>144.86486486486487</c:v>
                </c:pt>
                <c:pt idx="36">
                  <c:v>147.43243243243245</c:v>
                </c:pt>
                <c:pt idx="37">
                  <c:v>150</c:v>
                </c:pt>
              </c:numCache>
            </c:numRef>
          </c:xVal>
          <c:yVal>
            <c:numRef>
              <c:f>'TWO BELLCRANK'!$Z$174:$Z$211</c:f>
              <c:numCache>
                <c:formatCode>General</c:formatCode>
                <c:ptCount val="38"/>
                <c:pt idx="0">
                  <c:v>0.80935250551400528</c:v>
                </c:pt>
                <c:pt idx="1">
                  <c:v>0.75951753190731797</c:v>
                </c:pt>
                <c:pt idx="2">
                  <c:v>0.71698042721958888</c:v>
                </c:pt>
                <c:pt idx="3">
                  <c:v>0.6806875030789229</c:v>
                </c:pt>
                <c:pt idx="4">
                  <c:v>0.64977692183157654</c:v>
                </c:pt>
                <c:pt idx="5">
                  <c:v>0.62353778635977286</c:v>
                </c:pt>
                <c:pt idx="6">
                  <c:v>0.60137959642252037</c:v>
                </c:pt>
                <c:pt idx="7">
                  <c:v>0.58280902452887662</c:v>
                </c:pt>
                <c:pt idx="8">
                  <c:v>0.56741197422045431</c:v>
                </c:pt>
                <c:pt idx="9">
                  <c:v>0.55483953059785607</c:v>
                </c:pt>
                <c:pt idx="10">
                  <c:v>0.54479683485092878</c:v>
                </c:pt>
                <c:pt idx="11">
                  <c:v>0.53703419478395131</c:v>
                </c:pt>
                <c:pt idx="12">
                  <c:v>0.53133993304114313</c:v>
                </c:pt>
                <c:pt idx="13">
                  <c:v>0.52753460579018796</c:v>
                </c:pt>
                <c:pt idx="14">
                  <c:v>0.52546631708705749</c:v>
                </c:pt>
                <c:pt idx="15">
                  <c:v>0.52500692083478673</c:v>
                </c:pt>
                <c:pt idx="16">
                  <c:v>0.52604895144881425</c:v>
                </c:pt>
                <c:pt idx="17">
                  <c:v>0.52850316150066079</c:v>
                </c:pt>
                <c:pt idx="18">
                  <c:v>0.5322965733850733</c:v>
                </c:pt>
                <c:pt idx="19">
                  <c:v>0.53737097496089969</c:v>
                </c:pt>
                <c:pt idx="20">
                  <c:v>0.54368180794806253</c:v>
                </c:pt>
                <c:pt idx="21">
                  <c:v>0.5511974139647241</c:v>
                </c:pt>
                <c:pt idx="22">
                  <c:v>0.55989861753035863</c:v>
                </c:pt>
                <c:pt idx="23">
                  <c:v>0.56977863906832305</c:v>
                </c:pt>
                <c:pt idx="24">
                  <c:v>0.58084334480014066</c:v>
                </c:pt>
                <c:pt idx="25">
                  <c:v>0.59311185536841016</c:v>
                </c:pt>
                <c:pt idx="26">
                  <c:v>0.60661755214264257</c:v>
                </c:pt>
                <c:pt idx="27">
                  <c:v>0.6214095408138145</c:v>
                </c:pt>
                <c:pt idx="28">
                  <c:v>0.63755465787425281</c:v>
                </c:pt>
                <c:pt idx="29">
                  <c:v>0.65514013940258697</c:v>
                </c:pt>
                <c:pt idx="30">
                  <c:v>0.67427711677727287</c:v>
                </c:pt>
                <c:pt idx="31">
                  <c:v>0.69510516569825731</c:v>
                </c:pt>
                <c:pt idx="32">
                  <c:v>0.71779822089759759</c:v>
                </c:pt>
                <c:pt idx="33">
                  <c:v>0.74257229082834242</c:v>
                </c:pt>
                <c:pt idx="34">
                  <c:v>0.76969558245156522</c:v>
                </c:pt>
                <c:pt idx="35">
                  <c:v>0.79950190436868585</c:v>
                </c:pt>
                <c:pt idx="36">
                  <c:v>0.83240860259194183</c:v>
                </c:pt>
                <c:pt idx="37">
                  <c:v>0.86894087221620575</c:v>
                </c:pt>
              </c:numCache>
            </c:numRef>
          </c:yVal>
          <c:smooth val="0"/>
          <c:extLst>
            <c:ext xmlns:c16="http://schemas.microsoft.com/office/drawing/2014/chart" uri="{C3380CC4-5D6E-409C-BE32-E72D297353CC}">
              <c16:uniqueId val="{00000002-6EEE-4FB3-A31A-245E5C9B960A}"/>
            </c:ext>
          </c:extLst>
        </c:ser>
        <c:ser>
          <c:idx val="3"/>
          <c:order val="3"/>
          <c:tx>
            <c:strRef>
              <c:f>'TWO BELLCRANK'!$AA$173</c:f>
              <c:strCache>
                <c:ptCount val="1"/>
                <c:pt idx="0">
                  <c:v>Unit Moment Around Point G</c:v>
                </c:pt>
              </c:strCache>
            </c:strRef>
          </c:tx>
          <c:spPr>
            <a:ln>
              <a:solidFill>
                <a:schemeClr val="accent1"/>
              </a:solidFill>
            </a:ln>
          </c:spPr>
          <c:marker>
            <c:symbol val="none"/>
          </c:marker>
          <c:xVal>
            <c:numRef>
              <c:f>'TWO BELLCRANK'!$W$174:$W$211</c:f>
              <c:numCache>
                <c:formatCode>0.00</c:formatCode>
                <c:ptCount val="38"/>
                <c:pt idx="0">
                  <c:v>55</c:v>
                </c:pt>
                <c:pt idx="1">
                  <c:v>57.567567567567565</c:v>
                </c:pt>
                <c:pt idx="2">
                  <c:v>60.13513513513513</c:v>
                </c:pt>
                <c:pt idx="3">
                  <c:v>62.702702702702695</c:v>
                </c:pt>
                <c:pt idx="4">
                  <c:v>65.27027027027026</c:v>
                </c:pt>
                <c:pt idx="5">
                  <c:v>67.837837837837824</c:v>
                </c:pt>
                <c:pt idx="6">
                  <c:v>70.405405405405389</c:v>
                </c:pt>
                <c:pt idx="7">
                  <c:v>72.972972972972954</c:v>
                </c:pt>
                <c:pt idx="8">
                  <c:v>75.540540540540519</c:v>
                </c:pt>
                <c:pt idx="9">
                  <c:v>78.108108108108084</c:v>
                </c:pt>
                <c:pt idx="10">
                  <c:v>80.675675675675649</c:v>
                </c:pt>
                <c:pt idx="11">
                  <c:v>83.243243243243214</c:v>
                </c:pt>
                <c:pt idx="12">
                  <c:v>85.810810810810779</c:v>
                </c:pt>
                <c:pt idx="13">
                  <c:v>88.378378378378343</c:v>
                </c:pt>
                <c:pt idx="14">
                  <c:v>90.945945945945908</c:v>
                </c:pt>
                <c:pt idx="15">
                  <c:v>93.513513513513473</c:v>
                </c:pt>
                <c:pt idx="16">
                  <c:v>96.081081081081038</c:v>
                </c:pt>
                <c:pt idx="17">
                  <c:v>98.648648648648603</c:v>
                </c:pt>
                <c:pt idx="18">
                  <c:v>101.21621621621617</c:v>
                </c:pt>
                <c:pt idx="19">
                  <c:v>103.78378378378373</c:v>
                </c:pt>
                <c:pt idx="20">
                  <c:v>106.3513513513513</c:v>
                </c:pt>
                <c:pt idx="21">
                  <c:v>108.91891891891886</c:v>
                </c:pt>
                <c:pt idx="22">
                  <c:v>111.48648648648643</c:v>
                </c:pt>
                <c:pt idx="23">
                  <c:v>114.05405405405399</c:v>
                </c:pt>
                <c:pt idx="24">
                  <c:v>116.62162162162156</c:v>
                </c:pt>
                <c:pt idx="25">
                  <c:v>119.18918918918912</c:v>
                </c:pt>
                <c:pt idx="26">
                  <c:v>121.75675675675669</c:v>
                </c:pt>
                <c:pt idx="27">
                  <c:v>124.32432432432425</c:v>
                </c:pt>
                <c:pt idx="28">
                  <c:v>126.89189189189182</c:v>
                </c:pt>
                <c:pt idx="29">
                  <c:v>129.4594594594594</c:v>
                </c:pt>
                <c:pt idx="30">
                  <c:v>132.02702702702697</c:v>
                </c:pt>
                <c:pt idx="31">
                  <c:v>134.59459459459455</c:v>
                </c:pt>
                <c:pt idx="32">
                  <c:v>137.16216216216213</c:v>
                </c:pt>
                <c:pt idx="33">
                  <c:v>139.72972972972971</c:v>
                </c:pt>
                <c:pt idx="34">
                  <c:v>142.29729729729729</c:v>
                </c:pt>
                <c:pt idx="35">
                  <c:v>144.86486486486487</c:v>
                </c:pt>
                <c:pt idx="36">
                  <c:v>147.43243243243245</c:v>
                </c:pt>
                <c:pt idx="37">
                  <c:v>150</c:v>
                </c:pt>
              </c:numCache>
            </c:numRef>
          </c:xVal>
          <c:yVal>
            <c:numRef>
              <c:f>'TWO BELLCRANK'!$AA$174:$AA$211</c:f>
              <c:numCache>
                <c:formatCode>General</c:formatCode>
                <c:ptCount val="38"/>
                <c:pt idx="0">
                  <c:v>3.9866544159682022</c:v>
                </c:pt>
                <c:pt idx="1">
                  <c:v>3.7610627697502692</c:v>
                </c:pt>
                <c:pt idx="2">
                  <c:v>3.5652712588147013</c:v>
                </c:pt>
                <c:pt idx="3">
                  <c:v>3.3949991887286144</c:v>
                </c:pt>
                <c:pt idx="4">
                  <c:v>3.2467593136965212</c:v>
                </c:pt>
                <c:pt idx="5">
                  <c:v>3.1176822022666082</c:v>
                </c:pt>
                <c:pt idx="6">
                  <c:v>3.0053867567893979</c:v>
                </c:pt>
                <c:pt idx="7">
                  <c:v>2.9078830949539269</c:v>
                </c:pt>
                <c:pt idx="8">
                  <c:v>2.8234985448113594</c:v>
                </c:pt>
                <c:pt idx="9">
                  <c:v>2.750820444902859</c:v>
                </c:pt>
                <c:pt idx="10">
                  <c:v>2.688651375606022</c:v>
                </c:pt>
                <c:pt idx="11">
                  <c:v>2.6359737406430725</c:v>
                </c:pt>
                <c:pt idx="12">
                  <c:v>2.591921495040356</c:v>
                </c:pt>
                <c:pt idx="13">
                  <c:v>2.5557574205101932</c:v>
                </c:pt>
                <c:pt idx="14">
                  <c:v>2.5268547727017094</c:v>
                </c:pt>
                <c:pt idx="15">
                  <c:v>2.5046824263682632</c:v>
                </c:pt>
                <c:pt idx="16">
                  <c:v>2.4887928632116205</c:v>
                </c:pt>
                <c:pt idx="17">
                  <c:v>2.4788125089512754</c:v>
                </c:pt>
                <c:pt idx="18">
                  <c:v>2.4744340485914695</c:v>
                </c:pt>
                <c:pt idx="19">
                  <c:v>2.475410444029587</c:v>
                </c:pt>
                <c:pt idx="20">
                  <c:v>2.4815504546290241</c:v>
                </c:pt>
                <c:pt idx="21">
                  <c:v>2.4927155254518789</c:v>
                </c:pt>
                <c:pt idx="22">
                  <c:v>2.5088179643655262</c:v>
                </c:pt>
                <c:pt idx="23">
                  <c:v>2.5298203822453336</c:v>
                </c:pt>
                <c:pt idx="24">
                  <c:v>2.5557364236921996</c:v>
                </c:pt>
                <c:pt idx="25">
                  <c:v>2.5866328728484782</c:v>
                </c:pt>
                <c:pt idx="26">
                  <c:v>2.6226332843074807</c:v>
                </c:pt>
                <c:pt idx="27">
                  <c:v>2.6639233680543959</c:v>
                </c:pt>
                <c:pt idx="28">
                  <c:v>2.7107584568070129</c:v>
                </c:pt>
                <c:pt idx="29">
                  <c:v>2.7634735136178028</c:v>
                </c:pt>
                <c:pt idx="30">
                  <c:v>2.8224963107669025</c:v>
                </c:pt>
                <c:pt idx="31">
                  <c:v>2.8883646476532796</c:v>
                </c:pt>
                <c:pt idx="32">
                  <c:v>2.9617488050770029</c:v>
                </c:pt>
                <c:pt idx="33">
                  <c:v>3.0434809007227619</c:v>
                </c:pt>
                <c:pt idx="34">
                  <c:v>3.1345934848885748</c:v>
                </c:pt>
                <c:pt idx="35">
                  <c:v>3.2363707053723476</c:v>
                </c:pt>
                <c:pt idx="36">
                  <c:v>3.3504168508933936</c:v>
                </c:pt>
                <c:pt idx="37">
                  <c:v>3.4787493411418318</c:v>
                </c:pt>
              </c:numCache>
            </c:numRef>
          </c:yVal>
          <c:smooth val="0"/>
          <c:extLst>
            <c:ext xmlns:c16="http://schemas.microsoft.com/office/drawing/2014/chart" uri="{C3380CC4-5D6E-409C-BE32-E72D297353CC}">
              <c16:uniqueId val="{00000003-6EEE-4FB3-A31A-245E5C9B960A}"/>
            </c:ext>
          </c:extLst>
        </c:ser>
        <c:dLbls>
          <c:showLegendKey val="0"/>
          <c:showVal val="0"/>
          <c:showCatName val="0"/>
          <c:showSerName val="0"/>
          <c:showPercent val="0"/>
          <c:showBubbleSize val="0"/>
        </c:dLbls>
        <c:axId val="501212768"/>
        <c:axId val="501205712"/>
      </c:scatterChart>
      <c:valAx>
        <c:axId val="501212768"/>
        <c:scaling>
          <c:orientation val="minMax"/>
        </c:scaling>
        <c:delete val="0"/>
        <c:axPos val="b"/>
        <c:majorGridlines/>
        <c:title>
          <c:tx>
            <c:rich>
              <a:bodyPr/>
              <a:lstStyle/>
              <a:p>
                <a:pPr>
                  <a:defRPr/>
                </a:pPr>
                <a:r>
                  <a:rPr lang="en-CA"/>
                  <a:t>Angle of</a:t>
                </a:r>
                <a:r>
                  <a:rPr lang="en-CA" baseline="0"/>
                  <a:t> Primary Bellcrank (deg)</a:t>
                </a:r>
                <a:endParaRPr lang="en-CA"/>
              </a:p>
            </c:rich>
          </c:tx>
          <c:overlay val="0"/>
        </c:title>
        <c:numFmt formatCode="0.00" sourceLinked="1"/>
        <c:majorTickMark val="out"/>
        <c:minorTickMark val="none"/>
        <c:tickLblPos val="nextTo"/>
        <c:crossAx val="501205712"/>
        <c:crosses val="autoZero"/>
        <c:crossBetween val="midCat"/>
      </c:valAx>
      <c:valAx>
        <c:axId val="501205712"/>
        <c:scaling>
          <c:orientation val="minMax"/>
        </c:scaling>
        <c:delete val="0"/>
        <c:axPos val="l"/>
        <c:majorGridlines/>
        <c:numFmt formatCode="#,##0.0000" sourceLinked="0"/>
        <c:majorTickMark val="out"/>
        <c:minorTickMark val="none"/>
        <c:tickLblPos val="nextTo"/>
        <c:crossAx val="501212768"/>
        <c:crosses val="autoZero"/>
        <c:crossBetween val="midCat"/>
      </c:valAx>
    </c:plotArea>
    <c:legend>
      <c:legendPos val="r"/>
      <c:layout>
        <c:manualLayout>
          <c:xMode val="edge"/>
          <c:yMode val="edge"/>
          <c:x val="3.6580945516525472E-2"/>
          <c:y val="0.87959592466789249"/>
          <c:w val="0.90982967216100241"/>
          <c:h val="9.853774324725445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385003903864388E-2"/>
          <c:y val="2.3804607501129879E-2"/>
          <c:w val="0.94986317029190059"/>
          <c:h val="0.94345751087043106"/>
        </c:manualLayout>
      </c:layout>
      <c:scatterChart>
        <c:scatterStyle val="lineMarker"/>
        <c:varyColors val="0"/>
        <c:ser>
          <c:idx val="10"/>
          <c:order val="0"/>
          <c:tx>
            <c:strRef>
              <c:f>'ONE BELLCRANK'!$AJ$36</c:f>
              <c:strCache>
                <c:ptCount val="1"/>
                <c:pt idx="0">
                  <c:v>L₃</c:v>
                </c:pt>
              </c:strCache>
            </c:strRef>
          </c:tx>
          <c:spPr>
            <a:ln>
              <a:solidFill>
                <a:srgbClr val="0000CC"/>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BB8F-4AC9-A0FA-030141D2BA73}"/>
                </c:ext>
              </c:extLst>
            </c:dLbl>
            <c:dLbl>
              <c:idx val="2"/>
              <c:delete val="1"/>
              <c:extLst>
                <c:ext xmlns:c15="http://schemas.microsoft.com/office/drawing/2012/chart" uri="{CE6537A1-D6FC-4f65-9D91-7224C49458BB}"/>
                <c:ext xmlns:c16="http://schemas.microsoft.com/office/drawing/2014/chart" uri="{C3380CC4-5D6E-409C-BE32-E72D297353CC}">
                  <c16:uniqueId val="{00000001-BB8F-4AC9-A0FA-030141D2BA73}"/>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'ONE BELLCRANK'!$AK$35:$AK$37</c:f>
              <c:numCache>
                <c:formatCode>0.0</c:formatCode>
                <c:ptCount val="3"/>
                <c:pt idx="0">
                  <c:v>12.544187233378036</c:v>
                </c:pt>
                <c:pt idx="1">
                  <c:v>11.423593616689018</c:v>
                </c:pt>
                <c:pt idx="2">
                  <c:v>10.303000000000001</c:v>
                </c:pt>
              </c:numCache>
            </c:numRef>
          </c:xVal>
          <c:yVal>
            <c:numRef>
              <c:f>'ONE BELLCRANK'!$AL$35:$AL$37</c:f>
              <c:numCache>
                <c:formatCode>0.0</c:formatCode>
                <c:ptCount val="3"/>
                <c:pt idx="0">
                  <c:v>6.6868323638935312</c:v>
                </c:pt>
                <c:pt idx="1">
                  <c:v>8.3434161819467647</c:v>
                </c:pt>
                <c:pt idx="2">
                  <c:v>10</c:v>
                </c:pt>
              </c:numCache>
            </c:numRef>
          </c:yVal>
          <c:smooth val="0"/>
          <c:extLst>
            <c:ext xmlns:c16="http://schemas.microsoft.com/office/drawing/2014/chart" uri="{C3380CC4-5D6E-409C-BE32-E72D297353CC}">
              <c16:uniqueId val="{00000002-BB8F-4AC9-A0FA-030141D2BA73}"/>
            </c:ext>
          </c:extLst>
        </c:ser>
        <c:ser>
          <c:idx val="9"/>
          <c:order val="1"/>
          <c:tx>
            <c:strRef>
              <c:f>'ONE BELLCRANK'!$AJ$34</c:f>
              <c:strCache>
                <c:ptCount val="1"/>
                <c:pt idx="0">
                  <c:v>ROD 1</c:v>
                </c:pt>
              </c:strCache>
            </c:strRef>
          </c:tx>
          <c:spPr>
            <a:ln>
              <a:solidFill>
                <a:srgbClr val="0000CC"/>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BB8F-4AC9-A0FA-030141D2BA73}"/>
                </c:ext>
              </c:extLst>
            </c:dLbl>
            <c:dLbl>
              <c:idx val="2"/>
              <c:delete val="1"/>
              <c:extLst>
                <c:ext xmlns:c15="http://schemas.microsoft.com/office/drawing/2012/chart" uri="{CE6537A1-D6FC-4f65-9D91-7224C49458BB}"/>
                <c:ext xmlns:c16="http://schemas.microsoft.com/office/drawing/2014/chart" uri="{C3380CC4-5D6E-409C-BE32-E72D297353CC}">
                  <c16:uniqueId val="{00000004-BB8F-4AC9-A0FA-030141D2BA73}"/>
                </c:ext>
              </c:extLst>
            </c:dLbl>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'ONE BELLCRANK'!$AK$33:$AK$35</c:f>
              <c:numCache>
                <c:formatCode>0.0</c:formatCode>
                <c:ptCount val="3"/>
                <c:pt idx="0">
                  <c:v>2.5715019021063368</c:v>
                </c:pt>
                <c:pt idx="1">
                  <c:v>7.5578445677421868</c:v>
                </c:pt>
                <c:pt idx="2">
                  <c:v>12.544187233378036</c:v>
                </c:pt>
              </c:numCache>
            </c:numRef>
          </c:xVal>
          <c:yVal>
            <c:numRef>
              <c:f>'ONE BELLCRANK'!$AL$33:$AL$35</c:f>
              <c:numCache>
                <c:formatCode>0.0</c:formatCode>
                <c:ptCount val="3"/>
                <c:pt idx="0">
                  <c:v>2.0451142247301624</c:v>
                </c:pt>
                <c:pt idx="1">
                  <c:v>4.3659732943118463</c:v>
                </c:pt>
                <c:pt idx="2">
                  <c:v>6.6868323638935312</c:v>
                </c:pt>
              </c:numCache>
            </c:numRef>
          </c:yVal>
          <c:smooth val="0"/>
          <c:extLst>
            <c:ext xmlns:c16="http://schemas.microsoft.com/office/drawing/2014/chart" uri="{C3380CC4-5D6E-409C-BE32-E72D297353CC}">
              <c16:uniqueId val="{00000005-BB8F-4AC9-A0FA-030141D2BA73}"/>
            </c:ext>
          </c:extLst>
        </c:ser>
        <c:ser>
          <c:idx val="3"/>
          <c:order val="2"/>
          <c:tx>
            <c:strRef>
              <c:f>'ONE BELLCRANK'!$AJ$32</c:f>
              <c:strCache>
                <c:ptCount val="1"/>
                <c:pt idx="0">
                  <c:v>L₁</c:v>
                </c:pt>
              </c:strCache>
            </c:strRef>
          </c:tx>
          <c:spPr>
            <a:ln>
              <a:solidFill>
                <a:srgbClr val="0000CC"/>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BB8F-4AC9-A0FA-030141D2BA73}"/>
                </c:ext>
              </c:extLst>
            </c:dLbl>
            <c:dLbl>
              <c:idx val="2"/>
              <c:delete val="1"/>
              <c:extLst>
                <c:ext xmlns:c15="http://schemas.microsoft.com/office/drawing/2012/chart" uri="{CE6537A1-D6FC-4f65-9D91-7224C49458BB}"/>
                <c:ext xmlns:c16="http://schemas.microsoft.com/office/drawing/2014/chart" uri="{C3380CC4-5D6E-409C-BE32-E72D297353CC}">
                  <c16:uniqueId val="{00000007-BB8F-4AC9-A0FA-030141D2BA73}"/>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'ONE BELLCRANK'!$AK$31:$AK$33</c:f>
              <c:numCache>
                <c:formatCode>0.0</c:formatCode>
                <c:ptCount val="3"/>
                <c:pt idx="0">
                  <c:v>0</c:v>
                </c:pt>
                <c:pt idx="1">
                  <c:v>1.2857509510531684</c:v>
                </c:pt>
                <c:pt idx="2">
                  <c:v>2.5715019021063368</c:v>
                </c:pt>
              </c:numCache>
            </c:numRef>
          </c:xVal>
          <c:yVal>
            <c:numRef>
              <c:f>'ONE BELLCRANK'!$AL$31:$AL$33</c:f>
              <c:numCache>
                <c:formatCode>0.0</c:formatCode>
                <c:ptCount val="3"/>
                <c:pt idx="0">
                  <c:v>0.5</c:v>
                </c:pt>
                <c:pt idx="1">
                  <c:v>1.2725571123650812</c:v>
                </c:pt>
                <c:pt idx="2">
                  <c:v>2.0451142247301624</c:v>
                </c:pt>
              </c:numCache>
            </c:numRef>
          </c:yVal>
          <c:smooth val="0"/>
          <c:extLst>
            <c:ext xmlns:c16="http://schemas.microsoft.com/office/drawing/2014/chart" uri="{C3380CC4-5D6E-409C-BE32-E72D297353CC}">
              <c16:uniqueId val="{00000008-BB8F-4AC9-A0FA-030141D2BA73}"/>
            </c:ext>
          </c:extLst>
        </c:ser>
        <c:ser>
          <c:idx val="0"/>
          <c:order val="3"/>
          <c:tx>
            <c:strRef>
              <c:f>'ONE BELLCRANK'!$AJ$31</c:f>
              <c:strCache>
                <c:ptCount val="1"/>
                <c:pt idx="0">
                  <c:v>A</c:v>
                </c:pt>
              </c:strCache>
            </c:strRef>
          </c:tx>
          <c:spPr>
            <a:ln w="38100">
              <a:solidFill>
                <a:srgbClr val="0000CC"/>
              </a:solidFill>
            </a:ln>
          </c:spPr>
          <c:marker>
            <c:symbol val="circle"/>
            <c:size val="10"/>
            <c:spPr>
              <a:solidFill>
                <a:schemeClr val="bg1"/>
              </a:solidFill>
              <a:ln>
                <a:solidFill>
                  <a:srgbClr val="0000CC"/>
                </a:solidFill>
              </a:ln>
            </c:spPr>
          </c:marker>
          <c:dPt>
            <c:idx val="2"/>
            <c:marker>
              <c:symbol val="none"/>
            </c:marker>
            <c:bubble3D val="0"/>
            <c:extLst>
              <c:ext xmlns:c16="http://schemas.microsoft.com/office/drawing/2014/chart" uri="{C3380CC4-5D6E-409C-BE32-E72D297353CC}">
                <c16:uniqueId val="{00000009-BB8F-4AC9-A0FA-030141D2BA73}"/>
              </c:ext>
            </c:extLst>
          </c:dPt>
          <c:dLbls>
            <c:dLbl>
              <c:idx val="2"/>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BB8F-4AC9-A0FA-030141D2BA73}"/>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'ONE BELLCRANK'!$AK$31</c:f>
              <c:numCache>
                <c:formatCode>0.0</c:formatCode>
                <c:ptCount val="1"/>
                <c:pt idx="0">
                  <c:v>0</c:v>
                </c:pt>
              </c:numCache>
            </c:numRef>
          </c:xVal>
          <c:yVal>
            <c:numRef>
              <c:f>'ONE BELLCRANK'!$AL$31</c:f>
              <c:numCache>
                <c:formatCode>0.0</c:formatCode>
                <c:ptCount val="1"/>
                <c:pt idx="0">
                  <c:v>0.5</c:v>
                </c:pt>
              </c:numCache>
            </c:numRef>
          </c:yVal>
          <c:smooth val="0"/>
          <c:extLst>
            <c:ext xmlns:c16="http://schemas.microsoft.com/office/drawing/2014/chart" uri="{C3380CC4-5D6E-409C-BE32-E72D297353CC}">
              <c16:uniqueId val="{0000000A-BB8F-4AC9-A0FA-030141D2BA73}"/>
            </c:ext>
          </c:extLst>
        </c:ser>
        <c:ser>
          <c:idx val="1"/>
          <c:order val="4"/>
          <c:spPr>
            <a:ln w="12700">
              <a:solidFill>
                <a:schemeClr val="tx1"/>
              </a:solidFill>
              <a:prstDash val="dash"/>
            </a:ln>
          </c:spPr>
          <c:marker>
            <c:symbol val="none"/>
          </c:marker>
          <c:xVal>
            <c:numRef>
              <c:f>'ONE BELLCRANK'!$X$73:$X$110</c:f>
              <c:numCache>
                <c:formatCode>0.00</c:formatCode>
                <c:ptCount val="38"/>
                <c:pt idx="0">
                  <c:v>2.598076211353316</c:v>
                </c:pt>
                <c:pt idx="1">
                  <c:v>2.5320734520898509</c:v>
                </c:pt>
                <c:pt idx="2">
                  <c:v>2.4615077253212623</c:v>
                </c:pt>
                <c:pt idx="3">
                  <c:v>2.3865061952567697</c:v>
                </c:pt>
                <c:pt idx="4">
                  <c:v>2.30720401972295</c:v>
                </c:pt>
                <c:pt idx="5">
                  <c:v>2.2237441066002002</c:v>
                </c:pt>
                <c:pt idx="6">
                  <c:v>2.1362768562930761</c:v>
                </c:pt>
                <c:pt idx="7">
                  <c:v>2.044959890698598</c:v>
                </c:pt>
                <c:pt idx="8">
                  <c:v>1.9499577691609393</c:v>
                </c:pt>
                <c:pt idx="9">
                  <c:v>1.8514416919243644</c:v>
                </c:pt>
                <c:pt idx="10">
                  <c:v>1.7495891916188191</c:v>
                </c:pt>
                <c:pt idx="11">
                  <c:v>1.644583813334128</c:v>
                </c:pt>
                <c:pt idx="12">
                  <c:v>1.5366147838593416</c:v>
                </c:pt>
                <c:pt idx="13">
                  <c:v>1.4258766706832682</c:v>
                </c:pt>
                <c:pt idx="14">
                  <c:v>1.312569031370711</c:v>
                </c:pt>
                <c:pt idx="15">
                  <c:v>1.1968960539462474</c:v>
                </c:pt>
                <c:pt idx="16">
                  <c:v>1.0790661889336053</c:v>
                </c:pt>
                <c:pt idx="17">
                  <c:v>0.95929177371373364</c:v>
                </c:pt>
                <c:pt idx="18">
                  <c:v>0.83778864987848767</c:v>
                </c:pt>
                <c:pt idx="19">
                  <c:v>0.71477577426949224</c:v>
                </c:pt>
                <c:pt idx="20">
                  <c:v>0.59047482440311383</c:v>
                </c:pt>
                <c:pt idx="21">
                  <c:v>0.46510979899259075</c:v>
                </c:pt>
                <c:pt idx="22">
                  <c:v>0.33890661428721547</c:v>
                </c:pt>
                <c:pt idx="23">
                  <c:v>0.21209269695598065</c:v>
                </c:pt>
                <c:pt idx="24">
                  <c:v>8.4896574249350654E-2</c:v>
                </c:pt>
                <c:pt idx="25">
                  <c:v>-4.2452537822289547E-2</c:v>
                </c:pt>
                <c:pt idx="26">
                  <c:v>-0.16972514755138057</c:v>
                </c:pt>
                <c:pt idx="27">
                  <c:v>-0.29669190109275317</c:v>
                </c:pt>
                <c:pt idx="28">
                  <c:v>-0.42312399577476201</c:v>
                </c:pt>
                <c:pt idx="29">
                  <c:v>-0.54879359241716363</c:v>
                </c:pt>
                <c:pt idx="30">
                  <c:v>-0.67347422591272166</c:v>
                </c:pt>
                <c:pt idx="31">
                  <c:v>-0.79694121333263301</c:v>
                </c:pt>
                <c:pt idx="32">
                  <c:v>-0.91897205882035471</c:v>
                </c:pt>
                <c:pt idx="33">
                  <c:v>-1.0393468545441751</c:v>
                </c:pt>
                <c:pt idx="34">
                  <c:v>-1.1578486769859904</c:v>
                </c:pt>
                <c:pt idx="35">
                  <c:v>-1.2742639778521483</c:v>
                </c:pt>
                <c:pt idx="36">
                  <c:v>-1.3883829689019009</c:v>
                </c:pt>
                <c:pt idx="37">
                  <c:v>-1.4999999999999993</c:v>
                </c:pt>
              </c:numCache>
            </c:numRef>
          </c:xVal>
          <c:yVal>
            <c:numRef>
              <c:f>'ONE BELLCRANK'!$Y$73:$Y$110</c:f>
              <c:numCache>
                <c:formatCode>0.00</c:formatCode>
                <c:ptCount val="38"/>
                <c:pt idx="0">
                  <c:v>1.9999999999999998</c:v>
                </c:pt>
                <c:pt idx="1">
                  <c:v>2.1089139297121475</c:v>
                </c:pt>
                <c:pt idx="2">
                  <c:v>2.2149284877754365</c:v>
                </c:pt>
                <c:pt idx="3">
                  <c:v>2.3178526287906447</c:v>
                </c:pt>
                <c:pt idx="4">
                  <c:v>2.4175008764989556</c:v>
                </c:pt>
                <c:pt idx="5">
                  <c:v>2.5136936580227087</c:v>
                </c:pt>
                <c:pt idx="6">
                  <c:v>2.6062576274678682</c:v>
                </c:pt>
                <c:pt idx="7">
                  <c:v>2.6950259783050354</c:v>
                </c:pt>
                <c:pt idx="8">
                  <c:v>2.779838743966093</c:v>
                </c:pt>
                <c:pt idx="9">
                  <c:v>2.8605430861147707</c:v>
                </c:pt>
                <c:pt idx="10">
                  <c:v>2.9369935700716585</c:v>
                </c:pt>
                <c:pt idx="11">
                  <c:v>3.0090524268973291</c:v>
                </c:pt>
                <c:pt idx="12">
                  <c:v>3.0765898016612789</c:v>
                </c:pt>
                <c:pt idx="13">
                  <c:v>3.1394839874492888</c:v>
                </c:pt>
                <c:pt idx="14">
                  <c:v>3.1976216446875112</c:v>
                </c:pt>
                <c:pt idx="15">
                  <c:v>3.250898005388041</c:v>
                </c:pt>
                <c:pt idx="16">
                  <c:v>3.2992170619479126</c:v>
                </c:pt>
                <c:pt idx="17">
                  <c:v>3.3424917401612899</c:v>
                </c:pt>
                <c:pt idx="18">
                  <c:v>3.3806440561330691</c:v>
                </c:pt>
                <c:pt idx="19">
                  <c:v>3.4136052568111297</c:v>
                </c:pt>
                <c:pt idx="20">
                  <c:v>3.4413159438839807</c:v>
                </c:pt>
                <c:pt idx="21">
                  <c:v>3.4637261808205344</c:v>
                </c:pt>
                <c:pt idx="22">
                  <c:v>3.4807955828591091</c:v>
                </c:pt>
                <c:pt idx="23">
                  <c:v>3.4924933897834993</c:v>
                </c:pt>
                <c:pt idx="24">
                  <c:v>3.4987985213549653</c:v>
                </c:pt>
                <c:pt idx="25">
                  <c:v>3.4996996153002469</c:v>
                </c:pt>
                <c:pt idx="26">
                  <c:v>3.4951950477871492</c:v>
                </c:pt>
                <c:pt idx="27">
                  <c:v>3.4852929363507976</c:v>
                </c:pt>
                <c:pt idx="28">
                  <c:v>3.470011125265291</c:v>
                </c:pt>
                <c:pt idx="29">
                  <c:v>3.449377153387112</c:v>
                </c:pt>
                <c:pt idx="30">
                  <c:v>3.4234282045282489</c:v>
                </c:pt>
                <c:pt idx="31">
                  <c:v>3.3922110404484509</c:v>
                </c:pt>
                <c:pt idx="32">
                  <c:v>3.3557819165873783</c:v>
                </c:pt>
                <c:pt idx="33">
                  <c:v>3.3142064806884961</c:v>
                </c:pt>
                <c:pt idx="34">
                  <c:v>3.2675596544974042</c:v>
                </c:pt>
                <c:pt idx="35">
                  <c:v>3.2159254987477879</c:v>
                </c:pt>
                <c:pt idx="36">
                  <c:v>3.1593970616782938</c:v>
                </c:pt>
                <c:pt idx="37">
                  <c:v>3.098076211353316</c:v>
                </c:pt>
              </c:numCache>
            </c:numRef>
          </c:yVal>
          <c:smooth val="1"/>
          <c:extLst>
            <c:ext xmlns:c16="http://schemas.microsoft.com/office/drawing/2014/chart" uri="{C3380CC4-5D6E-409C-BE32-E72D297353CC}">
              <c16:uniqueId val="{0000000B-BB8F-4AC9-A0FA-030141D2BA73}"/>
            </c:ext>
          </c:extLst>
        </c:ser>
        <c:ser>
          <c:idx val="2"/>
          <c:order val="5"/>
          <c:spPr>
            <a:ln w="12700">
              <a:solidFill>
                <a:schemeClr val="tx1"/>
              </a:solidFill>
              <a:prstDash val="dash"/>
            </a:ln>
          </c:spPr>
          <c:marker>
            <c:symbol val="none"/>
          </c:marker>
          <c:xVal>
            <c:numRef>
              <c:f>'ONE BELLCRANK'!$W$19:$W$56</c:f>
              <c:numCache>
                <c:formatCode>0.00</c:formatCode>
                <c:ptCount val="38"/>
                <c:pt idx="0">
                  <c:v>12.548320106774421</c:v>
                </c:pt>
                <c:pt idx="1">
                  <c:v>12.536560273533439</c:v>
                </c:pt>
                <c:pt idx="2">
                  <c:v>12.518991589850836</c:v>
                </c:pt>
                <c:pt idx="3">
                  <c:v>12.495595637726282</c:v>
                </c:pt>
                <c:pt idx="4">
                  <c:v>12.466361934022098</c:v>
                </c:pt>
                <c:pt idx="5">
                  <c:v>12.43129059330956</c:v>
                </c:pt>
                <c:pt idx="6">
                  <c:v>12.390395007241754</c:v>
                </c:pt>
                <c:pt idx="7">
                  <c:v>12.343704424220146</c:v>
                </c:pt>
                <c:pt idx="8">
                  <c:v>12.291266306581132</c:v>
                </c:pt>
                <c:pt idx="9">
                  <c:v>12.233148344097348</c:v>
                </c:pt>
                <c:pt idx="10">
                  <c:v>12.16944001266145</c:v>
                </c:pt>
                <c:pt idx="11">
                  <c:v>12.100253585139381</c:v>
                </c:pt>
                <c:pt idx="12">
                  <c:v>12.025724526243218</c:v>
                </c:pt>
                <c:pt idx="13">
                  <c:v>11.94601123287465</c:v>
                </c:pt>
                <c:pt idx="14">
                  <c:v>11.861294113257031</c:v>
                </c:pt>
                <c:pt idx="15">
                  <c:v>11.771774029665007</c:v>
                </c:pt>
                <c:pt idx="16">
                  <c:v>11.677670158173587</c:v>
                </c:pt>
                <c:pt idx="17">
                  <c:v>11.579217342487105</c:v>
                </c:pt>
                <c:pt idx="18">
                  <c:v>11.476663036071903</c:v>
                </c:pt>
                <c:pt idx="19">
                  <c:v>11.370263936696221</c:v>
                </c:pt>
                <c:pt idx="20">
                  <c:v>11.260282419947274</c:v>
                </c:pt>
                <c:pt idx="21">
                  <c:v>11.146982873812508</c:v>
                </c:pt>
                <c:pt idx="22">
                  <c:v>11.030628025877617</c:v>
                </c:pt>
                <c:pt idx="23">
                  <c:v>10.911475339259859</c:v>
                </c:pt>
                <c:pt idx="24">
                  <c:v>10.789773534272847</c:v>
                </c:pt>
                <c:pt idx="25">
                  <c:v>10.665759271100942</c:v>
                </c:pt>
                <c:pt idx="26">
                  <c:v>10.539654005265682</c:v>
                </c:pt>
                <c:pt idx="27">
                  <c:v>10.411661002794212</c:v>
                </c:pt>
                <c:pt idx="28">
                  <c:v>10.281962475605418</c:v>
                </c:pt>
                <c:pt idx="29">
                  <c:v>10.150716768856698</c:v>
                </c:pt>
                <c:pt idx="30">
                  <c:v>10.018055499050003</c:v>
                </c:pt>
                <c:pt idx="31">
                  <c:v>9.884080501466153</c:v>
                </c:pt>
                <c:pt idx="32">
                  <c:v>9.7488603928798305</c:v>
                </c:pt>
                <c:pt idx="33">
                  <c:v>9.6124264822232526</c:v>
                </c:pt>
                <c:pt idx="34">
                  <c:v>9.4747676542630028</c:v>
                </c:pt>
                <c:pt idx="35">
                  <c:v>9.335823686311528</c:v>
                </c:pt>
                <c:pt idx="36">
                  <c:v>9.1954761949856589</c:v>
                </c:pt>
                <c:pt idx="37">
                  <c:v>9.0535359751521938</c:v>
                </c:pt>
              </c:numCache>
            </c:numRef>
          </c:xVal>
          <c:yVal>
            <c:numRef>
              <c:f>'ONE BELLCRANK'!$X$19:$X$56</c:f>
              <c:numCache>
                <c:formatCode>0.00</c:formatCode>
                <c:ptCount val="38"/>
                <c:pt idx="0">
                  <c:v>6.6896318002200337</c:v>
                </c:pt>
                <c:pt idx="1">
                  <c:v>6.6816858942388722</c:v>
                </c:pt>
                <c:pt idx="2">
                  <c:v>6.6699277374641861</c:v>
                </c:pt>
                <c:pt idx="3">
                  <c:v>6.6544769662392476</c:v>
                </c:pt>
                <c:pt idx="4">
                  <c:v>6.6354992729345206</c:v>
                </c:pt>
                <c:pt idx="5">
                  <c:v>6.6132051803467418</c:v>
                </c:pt>
                <c:pt idx="6">
                  <c:v>6.5878478809199841</c:v>
                </c:pt>
                <c:pt idx="7">
                  <c:v>6.559720149033172</c:v>
                </c:pt>
                <c:pt idx="8">
                  <c:v>6.5291503786372136</c:v>
                </c:pt>
                <c:pt idx="9">
                  <c:v>6.4964978421901529</c:v>
                </c:pt>
                <c:pt idx="10">
                  <c:v>6.4621473067499897</c:v>
                </c:pt>
                <c:pt idx="11">
                  <c:v>6.4265031760607876</c:v>
                </c:pt>
                <c:pt idx="12">
                  <c:v>6.3899833509137194</c:v>
                </c:pt>
                <c:pt idx="13">
                  <c:v>6.3530130122733066</c:v>
                </c:pt>
                <c:pt idx="14">
                  <c:v>6.3160185319971482</c:v>
                </c:pt>
                <c:pt idx="15">
                  <c:v>6.2794217049252055</c:v>
                </c:pt>
                <c:pt idx="16">
                  <c:v>6.2436344751572719</c:v>
                </c:pt>
                <c:pt idx="17">
                  <c:v>6.2090543007403554</c:v>
                </c:pt>
                <c:pt idx="18">
                  <c:v>6.1760602675044041</c:v>
                </c:pt>
                <c:pt idx="19">
                  <c:v>6.1450100273246244</c:v>
                </c:pt>
                <c:pt idx="20">
                  <c:v>6.1162376014411066</c:v>
                </c:pt>
                <c:pt idx="21">
                  <c:v>6.0900520580561226</c:v>
                </c:pt>
                <c:pt idx="22">
                  <c:v>6.0667370471887514</c:v>
                </c:pt>
                <c:pt idx="23">
                  <c:v>6.0465511560774532</c:v>
                </c:pt>
                <c:pt idx="24">
                  <c:v>6.0297290361574056</c:v>
                </c:pt>
                <c:pt idx="25">
                  <c:v>6.0164832482804496</c:v>
                </c:pt>
                <c:pt idx="26">
                  <c:v>6.0070067766409077</c:v>
                </c:pt>
                <c:pt idx="27">
                  <c:v>6.0014761740772631</c:v>
                </c:pt>
                <c:pt idx="28">
                  <c:v>6.0000553225616562</c:v>
                </c:pt>
                <c:pt idx="29">
                  <c:v>6.0028998239332862</c:v>
                </c:pt>
                <c:pt idx="30">
                  <c:v>6.0101620795603292</c:v>
                </c:pt>
                <c:pt idx="31">
                  <c:v>6.0219971777601558</c:v>
                </c:pt>
                <c:pt idx="32">
                  <c:v>6.0385697916256653</c:v>
                </c:pt>
                <c:pt idx="33">
                  <c:v>6.0600624095621267</c:v>
                </c:pt>
                <c:pt idx="34">
                  <c:v>6.086685397073853</c:v>
                </c:pt>
                <c:pt idx="35">
                  <c:v>6.1186896570565246</c:v>
                </c:pt>
                <c:pt idx="36">
                  <c:v>6.1563830808304276</c:v>
                </c:pt>
                <c:pt idx="37">
                  <c:v>6.2001526806184497</c:v>
                </c:pt>
              </c:numCache>
            </c:numRef>
          </c:yVal>
          <c:smooth val="0"/>
          <c:extLst>
            <c:ext xmlns:c16="http://schemas.microsoft.com/office/drawing/2014/chart" uri="{C3380CC4-5D6E-409C-BE32-E72D297353CC}">
              <c16:uniqueId val="{0000000C-BB8F-4AC9-A0FA-030141D2BA73}"/>
            </c:ext>
          </c:extLst>
        </c:ser>
        <c:ser>
          <c:idx val="6"/>
          <c:order val="6"/>
          <c:tx>
            <c:strRef>
              <c:f>'ONE BELLCRANK'!$AJ$33</c:f>
              <c:strCache>
                <c:ptCount val="1"/>
                <c:pt idx="0">
                  <c:v>B</c:v>
                </c:pt>
              </c:strCache>
            </c:strRef>
          </c:tx>
          <c:spPr>
            <a:ln>
              <a:solidFill>
                <a:srgbClr val="0000FF"/>
              </a:solidFill>
            </a:ln>
          </c:spPr>
          <c:marker>
            <c:symbol val="circle"/>
            <c:size val="10"/>
            <c:spPr>
              <a:solidFill>
                <a:schemeClr val="bg1"/>
              </a:solidFill>
              <a:ln>
                <a:solidFill>
                  <a:srgbClr val="0000FF"/>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'ONE BELLCRANK'!$AK$33</c:f>
              <c:numCache>
                <c:formatCode>0.0</c:formatCode>
                <c:ptCount val="1"/>
                <c:pt idx="0">
                  <c:v>2.5715019021063368</c:v>
                </c:pt>
              </c:numCache>
            </c:numRef>
          </c:xVal>
          <c:yVal>
            <c:numRef>
              <c:f>'ONE BELLCRANK'!$AL$33</c:f>
              <c:numCache>
                <c:formatCode>0.0</c:formatCode>
                <c:ptCount val="1"/>
                <c:pt idx="0">
                  <c:v>2.0451142247301624</c:v>
                </c:pt>
              </c:numCache>
            </c:numRef>
          </c:yVal>
          <c:smooth val="0"/>
          <c:extLst>
            <c:ext xmlns:c16="http://schemas.microsoft.com/office/drawing/2014/chart" uri="{C3380CC4-5D6E-409C-BE32-E72D297353CC}">
              <c16:uniqueId val="{0000000D-BB8F-4AC9-A0FA-030141D2BA73}"/>
            </c:ext>
          </c:extLst>
        </c:ser>
        <c:ser>
          <c:idx val="7"/>
          <c:order val="7"/>
          <c:tx>
            <c:strRef>
              <c:f>'ONE BELLCRANK'!$AJ$35</c:f>
              <c:strCache>
                <c:ptCount val="1"/>
                <c:pt idx="0">
                  <c:v>C</c:v>
                </c:pt>
              </c:strCache>
            </c:strRef>
          </c:tx>
          <c:marker>
            <c:symbol val="circle"/>
            <c:size val="10"/>
            <c:spPr>
              <a:solidFill>
                <a:sysClr val="window" lastClr="FFFFFF"/>
              </a:solidFill>
              <a:ln>
                <a:solidFill>
                  <a:srgbClr val="0000CC"/>
                </a:solidFill>
              </a:ln>
            </c:spPr>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'ONE BELLCRANK'!$AK$35</c:f>
              <c:numCache>
                <c:formatCode>0.0</c:formatCode>
                <c:ptCount val="1"/>
                <c:pt idx="0">
                  <c:v>12.544187233378036</c:v>
                </c:pt>
              </c:numCache>
            </c:numRef>
          </c:xVal>
          <c:yVal>
            <c:numRef>
              <c:f>'ONE BELLCRANK'!$AL$35</c:f>
              <c:numCache>
                <c:formatCode>0.0</c:formatCode>
                <c:ptCount val="1"/>
                <c:pt idx="0">
                  <c:v>6.6868323638935312</c:v>
                </c:pt>
              </c:numCache>
            </c:numRef>
          </c:yVal>
          <c:smooth val="0"/>
          <c:extLst>
            <c:ext xmlns:c16="http://schemas.microsoft.com/office/drawing/2014/chart" uri="{C3380CC4-5D6E-409C-BE32-E72D297353CC}">
              <c16:uniqueId val="{0000000E-BB8F-4AC9-A0FA-030141D2BA73}"/>
            </c:ext>
          </c:extLst>
        </c:ser>
        <c:ser>
          <c:idx val="8"/>
          <c:order val="8"/>
          <c:tx>
            <c:strRef>
              <c:f>'ONE BELLCRANK'!$AJ$37</c:f>
              <c:strCache>
                <c:ptCount val="1"/>
                <c:pt idx="0">
                  <c:v>D</c:v>
                </c:pt>
              </c:strCache>
            </c:strRef>
          </c:tx>
          <c:marker>
            <c:symbol val="circle"/>
            <c:size val="10"/>
            <c:spPr>
              <a:solidFill>
                <a:sysClr val="window" lastClr="FFFFFF"/>
              </a:solidFill>
              <a:ln>
                <a:solidFill>
                  <a:srgbClr val="0000CC"/>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'ONE BELLCRANK'!$AK$37</c:f>
              <c:numCache>
                <c:formatCode>0.0</c:formatCode>
                <c:ptCount val="1"/>
                <c:pt idx="0">
                  <c:v>10.303000000000001</c:v>
                </c:pt>
              </c:numCache>
            </c:numRef>
          </c:xVal>
          <c:yVal>
            <c:numRef>
              <c:f>'ONE BELLCRANK'!$AL$37</c:f>
              <c:numCache>
                <c:formatCode>0.0</c:formatCode>
                <c:ptCount val="1"/>
                <c:pt idx="0">
                  <c:v>10</c:v>
                </c:pt>
              </c:numCache>
            </c:numRef>
          </c:yVal>
          <c:smooth val="0"/>
          <c:extLst>
            <c:ext xmlns:c16="http://schemas.microsoft.com/office/drawing/2014/chart" uri="{C3380CC4-5D6E-409C-BE32-E72D297353CC}">
              <c16:uniqueId val="{0000000F-BB8F-4AC9-A0FA-030141D2BA73}"/>
            </c:ext>
          </c:extLst>
        </c:ser>
        <c:dLbls>
          <c:showLegendKey val="0"/>
          <c:showVal val="0"/>
          <c:showCatName val="0"/>
          <c:showSerName val="0"/>
          <c:showPercent val="0"/>
          <c:showBubbleSize val="0"/>
        </c:dLbls>
        <c:axId val="501201400"/>
        <c:axId val="501208456"/>
      </c:scatterChart>
      <c:valAx>
        <c:axId val="501201400"/>
        <c:scaling>
          <c:orientation val="minMax"/>
          <c:max val="15"/>
          <c:min val="-5"/>
        </c:scaling>
        <c:delete val="0"/>
        <c:axPos val="b"/>
        <c:majorGridlines>
          <c:spPr>
            <a:ln>
              <a:solidFill>
                <a:sysClr val="window" lastClr="FFFFFF">
                  <a:lumMod val="75000"/>
                </a:sysClr>
              </a:solidFill>
            </a:ln>
          </c:spPr>
        </c:majorGridlines>
        <c:numFmt formatCode="0.0" sourceLinked="1"/>
        <c:majorTickMark val="out"/>
        <c:minorTickMark val="none"/>
        <c:tickLblPos val="nextTo"/>
        <c:txPr>
          <a:bodyPr/>
          <a:lstStyle/>
          <a:p>
            <a:pPr>
              <a:defRPr sz="800" baseline="0">
                <a:solidFill>
                  <a:schemeClr val="bg1">
                    <a:lumMod val="65000"/>
                  </a:schemeClr>
                </a:solidFill>
              </a:defRPr>
            </a:pPr>
            <a:endParaRPr lang="en-US"/>
          </a:p>
        </c:txPr>
        <c:crossAx val="501208456"/>
        <c:crosses val="autoZero"/>
        <c:crossBetween val="midCat"/>
        <c:majorUnit val="5"/>
      </c:valAx>
      <c:valAx>
        <c:axId val="501208456"/>
        <c:scaling>
          <c:orientation val="minMax"/>
          <c:max val="15"/>
          <c:min val="-5"/>
        </c:scaling>
        <c:delete val="0"/>
        <c:axPos val="l"/>
        <c:majorGridlines>
          <c:spPr>
            <a:ln>
              <a:solidFill>
                <a:schemeClr val="bg1">
                  <a:lumMod val="75000"/>
                </a:schemeClr>
              </a:solidFill>
            </a:ln>
          </c:spPr>
        </c:majorGridlines>
        <c:numFmt formatCode="0.0" sourceLinked="1"/>
        <c:majorTickMark val="out"/>
        <c:minorTickMark val="none"/>
        <c:tickLblPos val="nextTo"/>
        <c:txPr>
          <a:bodyPr/>
          <a:lstStyle/>
          <a:p>
            <a:pPr>
              <a:defRPr sz="800">
                <a:solidFill>
                  <a:schemeClr val="bg1">
                    <a:lumMod val="65000"/>
                  </a:schemeClr>
                </a:solidFill>
              </a:defRPr>
            </a:pPr>
            <a:endParaRPr lang="en-US"/>
          </a:p>
        </c:txPr>
        <c:crossAx val="501201400"/>
        <c:crosses val="autoZero"/>
        <c:crossBetween val="midCat"/>
        <c:majorUnit val="5"/>
      </c:valAx>
      <c:spPr>
        <a:noFill/>
      </c:spPr>
    </c:plotArea>
    <c:plotVisOnly val="1"/>
    <c:dispBlanksAs val="gap"/>
    <c:showDLblsOverMax val="0"/>
  </c:chart>
  <c:spPr>
    <a:noFill/>
    <a:ln>
      <a:noFill/>
    </a:ln>
  </c:spPr>
  <c:printSettings>
    <c:headerFooter/>
    <c:pageMargins b="0.75000000000000244" l="0.70000000000000062" r="0.70000000000000062" t="0.750000000000002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46653475278277"/>
          <c:y val="4.6379827150175773E-2"/>
          <c:w val="0.80273096479397443"/>
          <c:h val="0.79580774868757165"/>
        </c:manualLayout>
      </c:layout>
      <c:scatterChart>
        <c:scatterStyle val="lineMarker"/>
        <c:varyColors val="0"/>
        <c:ser>
          <c:idx val="0"/>
          <c:order val="0"/>
          <c:marker>
            <c:symbol val="none"/>
          </c:marker>
          <c:xVal>
            <c:numRef>
              <c:f>'ONE BELLCRANK'!$W$73:$W$110</c:f>
              <c:numCache>
                <c:formatCode>0.00</c:formatCode>
                <c:ptCount val="38"/>
                <c:pt idx="0">
                  <c:v>30</c:v>
                </c:pt>
                <c:pt idx="1">
                  <c:v>32.432432432432435</c:v>
                </c:pt>
                <c:pt idx="2">
                  <c:v>34.86486486486487</c:v>
                </c:pt>
                <c:pt idx="3">
                  <c:v>37.297297297297305</c:v>
                </c:pt>
                <c:pt idx="4">
                  <c:v>39.72972972972974</c:v>
                </c:pt>
                <c:pt idx="5">
                  <c:v>42.162162162162176</c:v>
                </c:pt>
                <c:pt idx="6">
                  <c:v>44.594594594594611</c:v>
                </c:pt>
                <c:pt idx="7">
                  <c:v>47.027027027027046</c:v>
                </c:pt>
                <c:pt idx="8">
                  <c:v>49.459459459459481</c:v>
                </c:pt>
                <c:pt idx="9">
                  <c:v>51.891891891891916</c:v>
                </c:pt>
                <c:pt idx="10">
                  <c:v>54.324324324324351</c:v>
                </c:pt>
                <c:pt idx="11">
                  <c:v>56.756756756756786</c:v>
                </c:pt>
                <c:pt idx="12">
                  <c:v>59.189189189189221</c:v>
                </c:pt>
                <c:pt idx="13">
                  <c:v>61.621621621621657</c:v>
                </c:pt>
                <c:pt idx="14">
                  <c:v>64.054054054054092</c:v>
                </c:pt>
                <c:pt idx="15">
                  <c:v>66.486486486486527</c:v>
                </c:pt>
                <c:pt idx="16">
                  <c:v>68.918918918918962</c:v>
                </c:pt>
                <c:pt idx="17">
                  <c:v>71.351351351351397</c:v>
                </c:pt>
                <c:pt idx="18">
                  <c:v>73.783783783783832</c:v>
                </c:pt>
                <c:pt idx="19">
                  <c:v>76.216216216216267</c:v>
                </c:pt>
                <c:pt idx="20">
                  <c:v>78.648648648648702</c:v>
                </c:pt>
                <c:pt idx="21">
                  <c:v>81.081081081081138</c:v>
                </c:pt>
                <c:pt idx="22">
                  <c:v>83.513513513513573</c:v>
                </c:pt>
                <c:pt idx="23">
                  <c:v>85.945945945946008</c:v>
                </c:pt>
                <c:pt idx="24">
                  <c:v>88.378378378378443</c:v>
                </c:pt>
                <c:pt idx="25">
                  <c:v>90.810810810810878</c:v>
                </c:pt>
                <c:pt idx="26">
                  <c:v>93.243243243243313</c:v>
                </c:pt>
                <c:pt idx="27">
                  <c:v>95.675675675675748</c:v>
                </c:pt>
                <c:pt idx="28">
                  <c:v>98.108108108108183</c:v>
                </c:pt>
                <c:pt idx="29">
                  <c:v>100.54054054054062</c:v>
                </c:pt>
                <c:pt idx="30">
                  <c:v>102.97297297297305</c:v>
                </c:pt>
                <c:pt idx="31">
                  <c:v>105.40540540540549</c:v>
                </c:pt>
                <c:pt idx="32">
                  <c:v>107.83783783783792</c:v>
                </c:pt>
                <c:pt idx="33">
                  <c:v>110.27027027027036</c:v>
                </c:pt>
                <c:pt idx="34">
                  <c:v>112.70270270270279</c:v>
                </c:pt>
                <c:pt idx="35">
                  <c:v>115.13513513513523</c:v>
                </c:pt>
                <c:pt idx="36">
                  <c:v>117.56756756756766</c:v>
                </c:pt>
                <c:pt idx="37">
                  <c:v>120</c:v>
                </c:pt>
              </c:numCache>
            </c:numRef>
          </c:xVal>
          <c:yVal>
            <c:numRef>
              <c:f>'ONE BELLCRANK'!$AY$73:$AY$110</c:f>
              <c:numCache>
                <c:formatCode>0.0</c:formatCode>
                <c:ptCount val="38"/>
                <c:pt idx="0">
                  <c:v>20063.144018381536</c:v>
                </c:pt>
                <c:pt idx="1">
                  <c:v>12174.164807276255</c:v>
                </c:pt>
                <c:pt idx="2">
                  <c:v>8755.3818383992784</c:v>
                </c:pt>
                <c:pt idx="3">
                  <c:v>6851.4874338200407</c:v>
                </c:pt>
                <c:pt idx="4">
                  <c:v>5641.9449310154923</c:v>
                </c:pt>
                <c:pt idx="5">
                  <c:v>4808.2777758037309</c:v>
                </c:pt>
                <c:pt idx="6">
                  <c:v>4201.0274241541892</c:v>
                </c:pt>
                <c:pt idx="7">
                  <c:v>3740.7669643203385</c:v>
                </c:pt>
                <c:pt idx="8">
                  <c:v>3381.3866252747152</c:v>
                </c:pt>
                <c:pt idx="9">
                  <c:v>3094.2843691682551</c:v>
                </c:pt>
                <c:pt idx="10">
                  <c:v>2860.7781146942725</c:v>
                </c:pt>
                <c:pt idx="11">
                  <c:v>2668.1492610484484</c:v>
                </c:pt>
                <c:pt idx="12">
                  <c:v>2507.4398386265152</c:v>
                </c:pt>
                <c:pt idx="13">
                  <c:v>2372.1588951725757</c:v>
                </c:pt>
                <c:pt idx="14">
                  <c:v>2257.488486354855</c:v>
                </c:pt>
                <c:pt idx="15">
                  <c:v>2159.7777958875272</c:v>
                </c:pt>
                <c:pt idx="16">
                  <c:v>2076.2103756233923</c:v>
                </c:pt>
                <c:pt idx="17">
                  <c:v>2004.579127369462</c:v>
                </c:pt>
                <c:pt idx="18">
                  <c:v>1943.1304168602835</c:v>
                </c:pt>
                <c:pt idx="19">
                  <c:v>1890.4537484813052</c:v>
                </c:pt>
                <c:pt idx="20">
                  <c:v>1845.4021834667553</c:v>
                </c:pt>
                <c:pt idx="21">
                  <c:v>1807.0339425669338</c:v>
                </c:pt>
                <c:pt idx="22">
                  <c:v>1774.5688817034979</c:v>
                </c:pt>
                <c:pt idx="23">
                  <c:v>1747.3555852239726</c:v>
                </c:pt>
                <c:pt idx="24">
                  <c:v>1724.8461523977367</c:v>
                </c:pt>
                <c:pt idx="25">
                  <c:v>1706.5766317763694</c:v>
                </c:pt>
                <c:pt idx="26">
                  <c:v>1692.1516488671937</c:v>
                </c:pt>
                <c:pt idx="27">
                  <c:v>1681.2321758767475</c:v>
                </c:pt>
                <c:pt idx="28">
                  <c:v>1673.5256711071627</c:v>
                </c:pt>
                <c:pt idx="29">
                  <c:v>1668.778010083799</c:v>
                </c:pt>
                <c:pt idx="30">
                  <c:v>1666.7667665349811</c:v>
                </c:pt>
                <c:pt idx="31">
                  <c:v>1667.2954956567028</c:v>
                </c:pt>
                <c:pt idx="32">
                  <c:v>1670.1887352821493</c:v>
                </c:pt>
                <c:pt idx="33">
                  <c:v>1675.2874788617128</c:v>
                </c:pt>
                <c:pt idx="34">
                  <c:v>1682.4448902005911</c:v>
                </c:pt>
                <c:pt idx="35">
                  <c:v>1691.522022788713</c:v>
                </c:pt>
                <c:pt idx="36">
                  <c:v>1702.3832708124019</c:v>
                </c:pt>
                <c:pt idx="37">
                  <c:v>1714.8912018387462</c:v>
                </c:pt>
              </c:numCache>
            </c:numRef>
          </c:yVal>
          <c:smooth val="0"/>
          <c:extLst>
            <c:ext xmlns:c16="http://schemas.microsoft.com/office/drawing/2014/chart" uri="{C3380CC4-5D6E-409C-BE32-E72D297353CC}">
              <c16:uniqueId val="{00000000-138E-4EF2-A07D-E0BE6BC1F301}"/>
            </c:ext>
          </c:extLst>
        </c:ser>
        <c:ser>
          <c:idx val="1"/>
          <c:order val="1"/>
          <c:marker>
            <c:symbol val="circle"/>
            <c:size val="13"/>
            <c:spPr>
              <a:solidFill>
                <a:sysClr val="window" lastClr="FFFFFF"/>
              </a:solidFill>
            </c:spPr>
          </c:marker>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'ONE BELLCRANK'!$W$67</c:f>
              <c:numCache>
                <c:formatCode>0.00</c:formatCode>
                <c:ptCount val="1"/>
                <c:pt idx="0">
                  <c:v>31</c:v>
                </c:pt>
              </c:numCache>
            </c:numRef>
          </c:xVal>
          <c:yVal>
            <c:numRef>
              <c:f>'ONE BELLCRANK'!$BH$19</c:f>
              <c:numCache>
                <c:formatCode>0.0</c:formatCode>
                <c:ptCount val="1"/>
                <c:pt idx="0">
                  <c:v>15837.588398073609</c:v>
                </c:pt>
              </c:numCache>
            </c:numRef>
          </c:yVal>
          <c:smooth val="0"/>
          <c:extLst>
            <c:ext xmlns:c16="http://schemas.microsoft.com/office/drawing/2014/chart" uri="{C3380CC4-5D6E-409C-BE32-E72D297353CC}">
              <c16:uniqueId val="{00000001-138E-4EF2-A07D-E0BE6BC1F301}"/>
            </c:ext>
          </c:extLst>
        </c:ser>
        <c:dLbls>
          <c:showLegendKey val="0"/>
          <c:showVal val="0"/>
          <c:showCatName val="0"/>
          <c:showSerName val="0"/>
          <c:showPercent val="0"/>
          <c:showBubbleSize val="0"/>
        </c:dLbls>
        <c:axId val="501211984"/>
        <c:axId val="501206104"/>
      </c:scatterChart>
      <c:valAx>
        <c:axId val="501211984"/>
        <c:scaling>
          <c:orientation val="minMax"/>
        </c:scaling>
        <c:delete val="0"/>
        <c:axPos val="b"/>
        <c:majorGridlines/>
        <c:title>
          <c:tx>
            <c:rich>
              <a:bodyPr/>
              <a:lstStyle/>
              <a:p>
                <a:pPr>
                  <a:defRPr/>
                </a:pPr>
                <a:r>
                  <a:rPr lang="en-US"/>
                  <a:t>Primary Bellcrank Angle (deg)</a:t>
                </a:r>
              </a:p>
            </c:rich>
          </c:tx>
          <c:layout>
            <c:manualLayout>
              <c:xMode val="edge"/>
              <c:yMode val="edge"/>
              <c:x val="0.42019838369251566"/>
              <c:y val="0.93027125942650535"/>
            </c:manualLayout>
          </c:layout>
          <c:overlay val="0"/>
        </c:title>
        <c:numFmt formatCode="0.00" sourceLinked="1"/>
        <c:majorTickMark val="out"/>
        <c:minorTickMark val="none"/>
        <c:tickLblPos val="nextTo"/>
        <c:crossAx val="501206104"/>
        <c:crosses val="autoZero"/>
        <c:crossBetween val="midCat"/>
      </c:valAx>
      <c:valAx>
        <c:axId val="501206104"/>
        <c:scaling>
          <c:orientation val="minMax"/>
        </c:scaling>
        <c:delete val="0"/>
        <c:axPos val="l"/>
        <c:majorGridlines/>
        <c:title>
          <c:tx>
            <c:rich>
              <a:bodyPr rot="-5400000" vert="horz"/>
              <a:lstStyle/>
              <a:p>
                <a:pPr>
                  <a:defRPr/>
                </a:pPr>
                <a:r>
                  <a:rPr lang="en-US"/>
                  <a:t>Limit Load in Rod (lb)</a:t>
                </a:r>
              </a:p>
            </c:rich>
          </c:tx>
          <c:layout>
            <c:manualLayout>
              <c:xMode val="edge"/>
              <c:yMode val="edge"/>
              <c:x val="1.5182750961843131E-2"/>
              <c:y val="0.27629612156427591"/>
            </c:manualLayout>
          </c:layout>
          <c:overlay val="0"/>
        </c:title>
        <c:numFmt formatCode="0.0" sourceLinked="1"/>
        <c:majorTickMark val="out"/>
        <c:minorTickMark val="none"/>
        <c:tickLblPos val="nextTo"/>
        <c:crossAx val="501211984"/>
        <c:crosses val="autoZero"/>
        <c:crossBetween val="midCat"/>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91164965579728"/>
          <c:y val="4.6379827150175773E-2"/>
          <c:w val="0.80740345041972983"/>
          <c:h val="0.79580774868757165"/>
        </c:manualLayout>
      </c:layout>
      <c:scatterChart>
        <c:scatterStyle val="lineMarker"/>
        <c:varyColors val="0"/>
        <c:ser>
          <c:idx val="0"/>
          <c:order val="0"/>
          <c:marker>
            <c:symbol val="none"/>
          </c:marker>
          <c:xVal>
            <c:numRef>
              <c:f>'ONE BELLCRANK'!$W$73:$W$110</c:f>
              <c:numCache>
                <c:formatCode>0.00</c:formatCode>
                <c:ptCount val="38"/>
                <c:pt idx="0">
                  <c:v>30</c:v>
                </c:pt>
                <c:pt idx="1">
                  <c:v>32.432432432432435</c:v>
                </c:pt>
                <c:pt idx="2">
                  <c:v>34.86486486486487</c:v>
                </c:pt>
                <c:pt idx="3">
                  <c:v>37.297297297297305</c:v>
                </c:pt>
                <c:pt idx="4">
                  <c:v>39.72972972972974</c:v>
                </c:pt>
                <c:pt idx="5">
                  <c:v>42.162162162162176</c:v>
                </c:pt>
                <c:pt idx="6">
                  <c:v>44.594594594594611</c:v>
                </c:pt>
                <c:pt idx="7">
                  <c:v>47.027027027027046</c:v>
                </c:pt>
                <c:pt idx="8">
                  <c:v>49.459459459459481</c:v>
                </c:pt>
                <c:pt idx="9">
                  <c:v>51.891891891891916</c:v>
                </c:pt>
                <c:pt idx="10">
                  <c:v>54.324324324324351</c:v>
                </c:pt>
                <c:pt idx="11">
                  <c:v>56.756756756756786</c:v>
                </c:pt>
                <c:pt idx="12">
                  <c:v>59.189189189189221</c:v>
                </c:pt>
                <c:pt idx="13">
                  <c:v>61.621621621621657</c:v>
                </c:pt>
                <c:pt idx="14">
                  <c:v>64.054054054054092</c:v>
                </c:pt>
                <c:pt idx="15">
                  <c:v>66.486486486486527</c:v>
                </c:pt>
                <c:pt idx="16">
                  <c:v>68.918918918918962</c:v>
                </c:pt>
                <c:pt idx="17">
                  <c:v>71.351351351351397</c:v>
                </c:pt>
                <c:pt idx="18">
                  <c:v>73.783783783783832</c:v>
                </c:pt>
                <c:pt idx="19">
                  <c:v>76.216216216216267</c:v>
                </c:pt>
                <c:pt idx="20">
                  <c:v>78.648648648648702</c:v>
                </c:pt>
                <c:pt idx="21">
                  <c:v>81.081081081081138</c:v>
                </c:pt>
                <c:pt idx="22">
                  <c:v>83.513513513513573</c:v>
                </c:pt>
                <c:pt idx="23">
                  <c:v>85.945945945946008</c:v>
                </c:pt>
                <c:pt idx="24">
                  <c:v>88.378378378378443</c:v>
                </c:pt>
                <c:pt idx="25">
                  <c:v>90.810810810810878</c:v>
                </c:pt>
                <c:pt idx="26">
                  <c:v>93.243243243243313</c:v>
                </c:pt>
                <c:pt idx="27">
                  <c:v>95.675675675675748</c:v>
                </c:pt>
                <c:pt idx="28">
                  <c:v>98.108108108108183</c:v>
                </c:pt>
                <c:pt idx="29">
                  <c:v>100.54054054054062</c:v>
                </c:pt>
                <c:pt idx="30">
                  <c:v>102.97297297297305</c:v>
                </c:pt>
                <c:pt idx="31">
                  <c:v>105.40540540540549</c:v>
                </c:pt>
                <c:pt idx="32">
                  <c:v>107.83783783783792</c:v>
                </c:pt>
                <c:pt idx="33">
                  <c:v>110.27027027027036</c:v>
                </c:pt>
                <c:pt idx="34">
                  <c:v>112.70270270270279</c:v>
                </c:pt>
                <c:pt idx="35">
                  <c:v>115.13513513513523</c:v>
                </c:pt>
                <c:pt idx="36">
                  <c:v>117.56756756756766</c:v>
                </c:pt>
                <c:pt idx="37">
                  <c:v>120</c:v>
                </c:pt>
              </c:numCache>
            </c:numRef>
          </c:xVal>
          <c:yVal>
            <c:numRef>
              <c:f>'ONE BELLCRANK'!$BA$73:$BA$110</c:f>
              <c:numCache>
                <c:formatCode>0.0</c:formatCode>
                <c:ptCount val="38"/>
                <c:pt idx="0">
                  <c:v>79283.518093432707</c:v>
                </c:pt>
                <c:pt idx="1">
                  <c:v>48045.442723535525</c:v>
                </c:pt>
                <c:pt idx="2">
                  <c:v>34515.61665166678</c:v>
                </c:pt>
                <c:pt idx="3">
                  <c:v>26987.794229409545</c:v>
                </c:pt>
                <c:pt idx="4">
                  <c:v>22211.594178828189</c:v>
                </c:pt>
                <c:pt idx="5">
                  <c:v>18925.301496211898</c:v>
                </c:pt>
                <c:pt idx="6">
                  <c:v>16536.680919703427</c:v>
                </c:pt>
                <c:pt idx="7">
                  <c:v>14730.889266496475</c:v>
                </c:pt>
                <c:pt idx="8">
                  <c:v>13325.047739878104</c:v>
                </c:pt>
                <c:pt idx="9">
                  <c:v>12205.619524521864</c:v>
                </c:pt>
                <c:pt idx="10">
                  <c:v>11298.353256738177</c:v>
                </c:pt>
                <c:pt idx="11">
                  <c:v>10552.60996749962</c:v>
                </c:pt>
                <c:pt idx="12">
                  <c:v>9932.6359829608809</c:v>
                </c:pt>
                <c:pt idx="13">
                  <c:v>9412.4371233683287</c:v>
                </c:pt>
                <c:pt idx="14">
                  <c:v>8972.631638727622</c:v>
                </c:pt>
                <c:pt idx="15">
                  <c:v>8598.4442223631577</c:v>
                </c:pt>
                <c:pt idx="16">
                  <c:v>8278.3855451688214</c:v>
                </c:pt>
                <c:pt idx="17">
                  <c:v>8003.3583426780469</c:v>
                </c:pt>
                <c:pt idx="18">
                  <c:v>7766.0371148148988</c:v>
                </c:pt>
                <c:pt idx="19">
                  <c:v>7560.428058787018</c:v>
                </c:pt>
                <c:pt idx="20">
                  <c:v>7381.5505226596088</c:v>
                </c:pt>
                <c:pt idx="21">
                  <c:v>7225.2020845743045</c:v>
                </c:pt>
                <c:pt idx="22">
                  <c:v>7087.7822126833262</c:v>
                </c:pt>
                <c:pt idx="23">
                  <c:v>6966.1575885612474</c:v>
                </c:pt>
                <c:pt idx="24">
                  <c:v>6857.557428712621</c:v>
                </c:pt>
                <c:pt idx="25">
                  <c:v>6759.4905950717039</c:v>
                </c:pt>
                <c:pt idx="26">
                  <c:v>6669.6785935491171</c:v>
                </c:pt>
                <c:pt idx="27">
                  <c:v>6586.0001157287988</c:v>
                </c:pt>
                <c:pt idx="28">
                  <c:v>6506.4438285740061</c:v>
                </c:pt>
                <c:pt idx="29">
                  <c:v>6429.066813683452</c:v>
                </c:pt>
                <c:pt idx="30">
                  <c:v>6351.9564949503219</c:v>
                </c:pt>
                <c:pt idx="31">
                  <c:v>6273.19412408876</c:v>
                </c:pt>
                <c:pt idx="32">
                  <c:v>6190.8179380577658</c:v>
                </c:pt>
                <c:pt idx="33">
                  <c:v>6102.7839511931124</c:v>
                </c:pt>
                <c:pt idx="34">
                  <c:v>6006.9219514734723</c:v>
                </c:pt>
                <c:pt idx="35">
                  <c:v>5900.8835342324574</c:v>
                </c:pt>
                <c:pt idx="36">
                  <c:v>5782.077735270158</c:v>
                </c:pt>
                <c:pt idx="37">
                  <c:v>5647.5876558808777</c:v>
                </c:pt>
              </c:numCache>
            </c:numRef>
          </c:yVal>
          <c:smooth val="0"/>
          <c:extLst>
            <c:ext xmlns:c16="http://schemas.microsoft.com/office/drawing/2014/chart" uri="{C3380CC4-5D6E-409C-BE32-E72D297353CC}">
              <c16:uniqueId val="{00000000-1D30-401C-8F62-396E57EE87D5}"/>
            </c:ext>
          </c:extLst>
        </c:ser>
        <c:ser>
          <c:idx val="1"/>
          <c:order val="1"/>
          <c:marker>
            <c:symbol val="circle"/>
            <c:size val="13"/>
            <c:spPr>
              <a:solidFill>
                <a:sysClr val="window" lastClr="FFFFFF"/>
              </a:solidFill>
            </c:spPr>
          </c:marker>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'ONE BELLCRANK'!$I$57</c:f>
              <c:numCache>
                <c:formatCode>0.00</c:formatCode>
                <c:ptCount val="1"/>
                <c:pt idx="0">
                  <c:v>31</c:v>
                </c:pt>
              </c:numCache>
            </c:numRef>
          </c:xVal>
          <c:yVal>
            <c:numRef>
              <c:f>'ONE BELLCRANK'!$BJ$19</c:f>
              <c:numCache>
                <c:formatCode>0.0</c:formatCode>
                <c:ptCount val="1"/>
                <c:pt idx="0">
                  <c:v>62550.033773085379</c:v>
                </c:pt>
              </c:numCache>
            </c:numRef>
          </c:yVal>
          <c:smooth val="0"/>
          <c:extLst>
            <c:ext xmlns:c16="http://schemas.microsoft.com/office/drawing/2014/chart" uri="{C3380CC4-5D6E-409C-BE32-E72D297353CC}">
              <c16:uniqueId val="{00000001-1D30-401C-8F62-396E57EE87D5}"/>
            </c:ext>
          </c:extLst>
        </c:ser>
        <c:dLbls>
          <c:showLegendKey val="0"/>
          <c:showVal val="0"/>
          <c:showCatName val="0"/>
          <c:showSerName val="0"/>
          <c:showPercent val="0"/>
          <c:showBubbleSize val="0"/>
        </c:dLbls>
        <c:axId val="501201792"/>
        <c:axId val="501202184"/>
      </c:scatterChart>
      <c:valAx>
        <c:axId val="501201792"/>
        <c:scaling>
          <c:orientation val="minMax"/>
        </c:scaling>
        <c:delete val="0"/>
        <c:axPos val="b"/>
        <c:majorGridlines/>
        <c:title>
          <c:tx>
            <c:rich>
              <a:bodyPr/>
              <a:lstStyle/>
              <a:p>
                <a:pPr>
                  <a:defRPr/>
                </a:pPr>
                <a:r>
                  <a:rPr lang="en-US" sz="1000" b="1" i="0" u="none" strike="noStrike" baseline="0"/>
                  <a:t>Primary</a:t>
                </a:r>
                <a:r>
                  <a:rPr lang="en-US"/>
                  <a:t> Bellcrank Angle (deg)</a:t>
                </a:r>
              </a:p>
            </c:rich>
          </c:tx>
          <c:layout>
            <c:manualLayout>
              <c:xMode val="edge"/>
              <c:yMode val="edge"/>
              <c:x val="0.42019838369251578"/>
              <c:y val="0.93027125942650568"/>
            </c:manualLayout>
          </c:layout>
          <c:overlay val="0"/>
        </c:title>
        <c:numFmt formatCode="0.00" sourceLinked="1"/>
        <c:majorTickMark val="out"/>
        <c:minorTickMark val="none"/>
        <c:tickLblPos val="nextTo"/>
        <c:crossAx val="501202184"/>
        <c:crosses val="autoZero"/>
        <c:crossBetween val="midCat"/>
      </c:valAx>
      <c:valAx>
        <c:axId val="501202184"/>
        <c:scaling>
          <c:orientation val="minMax"/>
        </c:scaling>
        <c:delete val="0"/>
        <c:axPos val="l"/>
        <c:majorGridlines/>
        <c:title>
          <c:tx>
            <c:rich>
              <a:bodyPr rot="-5400000" vert="horz"/>
              <a:lstStyle/>
              <a:p>
                <a:pPr>
                  <a:defRPr/>
                </a:pPr>
                <a:r>
                  <a:rPr lang="en-US"/>
                  <a:t>Limit Mmoment Around Point D (inlb)</a:t>
                </a:r>
              </a:p>
            </c:rich>
          </c:tx>
          <c:layout>
            <c:manualLayout>
              <c:xMode val="edge"/>
              <c:yMode val="edge"/>
              <c:x val="8.3068868529786333E-3"/>
              <c:y val="0.12722202472381888"/>
            </c:manualLayout>
          </c:layout>
          <c:overlay val="0"/>
        </c:title>
        <c:numFmt formatCode="0.0" sourceLinked="1"/>
        <c:majorTickMark val="out"/>
        <c:minorTickMark val="none"/>
        <c:tickLblPos val="nextTo"/>
        <c:crossAx val="501201792"/>
        <c:crosses val="autoZero"/>
        <c:crossBetween val="midCat"/>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2.gif"/><Relationship Id="rId4" Type="http://schemas.openxmlformats.org/officeDocument/2006/relationships/chart" Target="../charts/chart4.xml"/><Relationship Id="rId9" Type="http://schemas.openxmlformats.org/officeDocument/2006/relationships/hyperlink" Target="http://www.abbottaerospace.com/technical-library/donate/" TargetMode="External"/></Relationships>
</file>

<file path=xl/drawings/_rels/drawing3.xml.rels><?xml version="1.0" encoding="UTF-8" standalone="yes"?>
<Relationships xmlns="http://schemas.openxmlformats.org/package/2006/relationships"><Relationship Id="rId8" Type="http://schemas.openxmlformats.org/officeDocument/2006/relationships/image" Target="../media/image2.gif"/><Relationship Id="rId3" Type="http://schemas.openxmlformats.org/officeDocument/2006/relationships/chart" Target="../charts/chart9.xml"/><Relationship Id="rId7" Type="http://schemas.openxmlformats.org/officeDocument/2006/relationships/hyperlink" Target="http://www.abbottaerospace.com/technical-library/donate/" TargetMode="Externa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image" Target="../media/image1.png"/><Relationship Id="rId5" Type="http://schemas.openxmlformats.org/officeDocument/2006/relationships/hyperlink" Target="http://www.abbottaerospace.com/" TargetMode="External"/><Relationship Id="rId4" Type="http://schemas.openxmlformats.org/officeDocument/2006/relationships/chart" Target="../charts/chart1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336177</xdr:colOff>
      <xdr:row>12</xdr:row>
      <xdr:rowOff>145679</xdr:rowOff>
    </xdr:from>
    <xdr:to>
      <xdr:col>10</xdr:col>
      <xdr:colOff>222292</xdr:colOff>
      <xdr:row>45</xdr:row>
      <xdr:rowOff>44826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14227</xdr:colOff>
      <xdr:row>67</xdr:row>
      <xdr:rowOff>108793</xdr:rowOff>
    </xdr:from>
    <xdr:to>
      <xdr:col>10</xdr:col>
      <xdr:colOff>0</xdr:colOff>
      <xdr:row>84</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89</xdr:row>
      <xdr:rowOff>-1</xdr:rowOff>
    </xdr:from>
    <xdr:to>
      <xdr:col>10</xdr:col>
      <xdr:colOff>0</xdr:colOff>
      <xdr:row>107</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609848</xdr:colOff>
      <xdr:row>121</xdr:row>
      <xdr:rowOff>0</xdr:rowOff>
    </xdr:from>
    <xdr:to>
      <xdr:col>10</xdr:col>
      <xdr:colOff>0</xdr:colOff>
      <xdr:row>138</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609849</xdr:colOff>
      <xdr:row>141</xdr:row>
      <xdr:rowOff>0</xdr:rowOff>
    </xdr:from>
    <xdr:to>
      <xdr:col>10</xdr:col>
      <xdr:colOff>0</xdr:colOff>
      <xdr:row>159</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590550</xdr:colOff>
      <xdr:row>173</xdr:row>
      <xdr:rowOff>141514</xdr:rowOff>
    </xdr:from>
    <xdr:to>
      <xdr:col>9</xdr:col>
      <xdr:colOff>590550</xdr:colOff>
      <xdr:row>202</xdr:row>
      <xdr:rowOff>38100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17" name="Group 16"/>
        <xdr:cNvGrpSpPr/>
      </xdr:nvGrpSpPr>
      <xdr:grpSpPr>
        <a:xfrm>
          <a:off x="40822" y="1260021"/>
          <a:ext cx="2540453" cy="626929"/>
          <a:chOff x="40822" y="1267641"/>
          <a:chExt cx="2570933" cy="630195"/>
        </a:xfrm>
      </xdr:grpSpPr>
      <xdr:pic>
        <xdr:nvPicPr>
          <xdr:cNvPr id="18" name="Picture 17">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9" name="Picture 18"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60</xdr:row>
      <xdr:rowOff>40821</xdr:rowOff>
    </xdr:from>
    <xdr:to>
      <xdr:col>4</xdr:col>
      <xdr:colOff>66675</xdr:colOff>
      <xdr:row>63</xdr:row>
      <xdr:rowOff>145236</xdr:rowOff>
    </xdr:to>
    <xdr:grpSp>
      <xdr:nvGrpSpPr>
        <xdr:cNvPr id="20" name="Group 19"/>
        <xdr:cNvGrpSpPr/>
      </xdr:nvGrpSpPr>
      <xdr:grpSpPr>
        <a:xfrm>
          <a:off x="40822" y="10534650"/>
          <a:ext cx="2540453" cy="626929"/>
          <a:chOff x="40822" y="1267641"/>
          <a:chExt cx="2570933" cy="630195"/>
        </a:xfrm>
      </xdr:grpSpPr>
      <xdr:pic>
        <xdr:nvPicPr>
          <xdr:cNvPr id="21" name="Picture 20">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2" name="Picture 21"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113</xdr:row>
      <xdr:rowOff>40821</xdr:rowOff>
    </xdr:from>
    <xdr:to>
      <xdr:col>4</xdr:col>
      <xdr:colOff>66675</xdr:colOff>
      <xdr:row>116</xdr:row>
      <xdr:rowOff>145236</xdr:rowOff>
    </xdr:to>
    <xdr:grpSp>
      <xdr:nvGrpSpPr>
        <xdr:cNvPr id="23" name="Group 22"/>
        <xdr:cNvGrpSpPr/>
      </xdr:nvGrpSpPr>
      <xdr:grpSpPr>
        <a:xfrm>
          <a:off x="40822" y="19809278"/>
          <a:ext cx="2540453" cy="626929"/>
          <a:chOff x="40822" y="1267641"/>
          <a:chExt cx="2570933" cy="630195"/>
        </a:xfrm>
      </xdr:grpSpPr>
      <xdr:pic>
        <xdr:nvPicPr>
          <xdr:cNvPr id="24" name="Picture 23">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5" name="Picture 24"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166</xdr:row>
      <xdr:rowOff>40821</xdr:rowOff>
    </xdr:from>
    <xdr:to>
      <xdr:col>4</xdr:col>
      <xdr:colOff>66675</xdr:colOff>
      <xdr:row>169</xdr:row>
      <xdr:rowOff>145236</xdr:rowOff>
    </xdr:to>
    <xdr:grpSp>
      <xdr:nvGrpSpPr>
        <xdr:cNvPr id="26" name="Group 25"/>
        <xdr:cNvGrpSpPr/>
      </xdr:nvGrpSpPr>
      <xdr:grpSpPr>
        <a:xfrm>
          <a:off x="40822" y="29062135"/>
          <a:ext cx="2540453" cy="626930"/>
          <a:chOff x="40822" y="1267641"/>
          <a:chExt cx="2570933" cy="630195"/>
        </a:xfrm>
      </xdr:grpSpPr>
      <xdr:pic>
        <xdr:nvPicPr>
          <xdr:cNvPr id="27" name="Picture 26">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8" name="Picture 27"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336177</xdr:colOff>
      <xdr:row>12</xdr:row>
      <xdr:rowOff>145679</xdr:rowOff>
    </xdr:from>
    <xdr:to>
      <xdr:col>10</xdr:col>
      <xdr:colOff>222292</xdr:colOff>
      <xdr:row>45</xdr:row>
      <xdr:rowOff>44826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14227</xdr:colOff>
      <xdr:row>67</xdr:row>
      <xdr:rowOff>108793</xdr:rowOff>
    </xdr:from>
    <xdr:to>
      <xdr:col>10</xdr:col>
      <xdr:colOff>0</xdr:colOff>
      <xdr:row>84</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89</xdr:row>
      <xdr:rowOff>-1</xdr:rowOff>
    </xdr:from>
    <xdr:to>
      <xdr:col>10</xdr:col>
      <xdr:colOff>0</xdr:colOff>
      <xdr:row>107</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590550</xdr:colOff>
      <xdr:row>120</xdr:row>
      <xdr:rowOff>141514</xdr:rowOff>
    </xdr:from>
    <xdr:to>
      <xdr:col>9</xdr:col>
      <xdr:colOff>590550</xdr:colOff>
      <xdr:row>149</xdr:row>
      <xdr:rowOff>38100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40822</xdr:colOff>
      <xdr:row>113</xdr:row>
      <xdr:rowOff>40821</xdr:rowOff>
    </xdr:from>
    <xdr:to>
      <xdr:col>4</xdr:col>
      <xdr:colOff>66675</xdr:colOff>
      <xdr:row>116</xdr:row>
      <xdr:rowOff>145236</xdr:rowOff>
    </xdr:to>
    <xdr:grpSp>
      <xdr:nvGrpSpPr>
        <xdr:cNvPr id="14" name="Group 13"/>
        <xdr:cNvGrpSpPr/>
      </xdr:nvGrpSpPr>
      <xdr:grpSpPr>
        <a:xfrm>
          <a:off x="40822" y="19809278"/>
          <a:ext cx="2540453" cy="626929"/>
          <a:chOff x="40822" y="1267641"/>
          <a:chExt cx="2570933" cy="630195"/>
        </a:xfrm>
      </xdr:grpSpPr>
      <xdr:pic>
        <xdr:nvPicPr>
          <xdr:cNvPr id="15" name="Picture 14">
            <a:hlinkClick xmlns:r="http://schemas.openxmlformats.org/officeDocument/2006/relationships" r:id="rId5"/>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6" name="Picture 15" descr="PayPal - The safer, easier way to pay online!">
            <a:hlinkClick xmlns:r="http://schemas.openxmlformats.org/officeDocument/2006/relationships" r:id="rId7"/>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60</xdr:row>
      <xdr:rowOff>40821</xdr:rowOff>
    </xdr:from>
    <xdr:to>
      <xdr:col>4</xdr:col>
      <xdr:colOff>66675</xdr:colOff>
      <xdr:row>63</xdr:row>
      <xdr:rowOff>145236</xdr:rowOff>
    </xdr:to>
    <xdr:grpSp>
      <xdr:nvGrpSpPr>
        <xdr:cNvPr id="17" name="Group 16"/>
        <xdr:cNvGrpSpPr/>
      </xdr:nvGrpSpPr>
      <xdr:grpSpPr>
        <a:xfrm>
          <a:off x="40822" y="10534650"/>
          <a:ext cx="2540453" cy="626929"/>
          <a:chOff x="40822" y="1267641"/>
          <a:chExt cx="2570933" cy="630195"/>
        </a:xfrm>
      </xdr:grpSpPr>
      <xdr:pic>
        <xdr:nvPicPr>
          <xdr:cNvPr id="18" name="Picture 17">
            <a:hlinkClick xmlns:r="http://schemas.openxmlformats.org/officeDocument/2006/relationships" r:id="rId5"/>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9" name="Picture 18" descr="PayPal - The safer, easier way to pay online!">
            <a:hlinkClick xmlns:r="http://schemas.openxmlformats.org/officeDocument/2006/relationships" r:id="rId7"/>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7</xdr:row>
      <xdr:rowOff>40821</xdr:rowOff>
    </xdr:from>
    <xdr:to>
      <xdr:col>4</xdr:col>
      <xdr:colOff>66675</xdr:colOff>
      <xdr:row>10</xdr:row>
      <xdr:rowOff>145236</xdr:rowOff>
    </xdr:to>
    <xdr:grpSp>
      <xdr:nvGrpSpPr>
        <xdr:cNvPr id="20" name="Group 19"/>
        <xdr:cNvGrpSpPr/>
      </xdr:nvGrpSpPr>
      <xdr:grpSpPr>
        <a:xfrm>
          <a:off x="40822" y="1260021"/>
          <a:ext cx="2540453" cy="626929"/>
          <a:chOff x="40822" y="1267641"/>
          <a:chExt cx="2570933" cy="630195"/>
        </a:xfrm>
      </xdr:grpSpPr>
      <xdr:pic>
        <xdr:nvPicPr>
          <xdr:cNvPr id="21" name="Picture 20">
            <a:hlinkClick xmlns:r="http://schemas.openxmlformats.org/officeDocument/2006/relationships" r:id="rId5"/>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2" name="Picture 21" descr="PayPal - The safer, easier way to pay online!">
            <a:hlinkClick xmlns:r="http://schemas.openxmlformats.org/officeDocument/2006/relationships" r:id="rId7"/>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xl-viking.com/" TargetMode="External"/><Relationship Id="rId7" Type="http://schemas.openxmlformats.org/officeDocument/2006/relationships/vmlDrawing" Target="../drawings/vmlDrawing2.vml"/><Relationship Id="rId2" Type="http://schemas.openxmlformats.org/officeDocument/2006/relationships/hyperlink" Target="http://www.xl-viking.com/" TargetMode="External"/><Relationship Id="rId1" Type="http://schemas.openxmlformats.org/officeDocument/2006/relationships/hyperlink" Target="http://www.xl-viking.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xl-viking.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xl-viking.com/" TargetMode="External"/><Relationship Id="rId2" Type="http://schemas.openxmlformats.org/officeDocument/2006/relationships/hyperlink" Target="http://www.xl-viking.com/" TargetMode="External"/><Relationship Id="rId1" Type="http://schemas.openxmlformats.org/officeDocument/2006/relationships/hyperlink" Target="http://www.xl-viking.com/"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F10" sqref="F10"/>
    </sheetView>
  </sheetViews>
  <sheetFormatPr defaultColWidth="9.109375" defaultRowHeight="15.6" x14ac:dyDescent="0.3"/>
  <cols>
    <col min="1" max="2" width="9.109375" style="12"/>
    <col min="3" max="3" width="10.6640625" style="12" bestFit="1" customWidth="1"/>
    <col min="4" max="11" width="9.109375" style="12"/>
    <col min="12" max="12" width="5.44140625" style="2" customWidth="1"/>
    <col min="13" max="17" width="5.33203125" style="70" customWidth="1"/>
    <col min="18" max="19" width="5.33203125" style="71" customWidth="1"/>
    <col min="20" max="25" width="9.109375" style="74"/>
    <col min="26" max="16384" width="9.109375" style="12"/>
  </cols>
  <sheetData>
    <row r="1" spans="1:25" s="2" customFormat="1" ht="13.8" x14ac:dyDescent="0.3">
      <c r="A1" s="29"/>
      <c r="B1" s="30" t="s">
        <v>1</v>
      </c>
      <c r="C1" s="31" t="s">
        <v>0</v>
      </c>
      <c r="D1" s="29"/>
      <c r="E1" s="29"/>
      <c r="F1" s="30" t="s">
        <v>13</v>
      </c>
      <c r="G1" s="32"/>
      <c r="H1" s="29"/>
      <c r="I1" s="29"/>
      <c r="J1" s="29"/>
      <c r="K1" s="29"/>
      <c r="M1" s="66"/>
      <c r="N1" s="66"/>
      <c r="O1" s="66"/>
      <c r="P1" s="66"/>
      <c r="Q1" s="66"/>
      <c r="R1" s="66"/>
      <c r="S1" s="66"/>
      <c r="T1" s="67"/>
      <c r="U1" s="67"/>
      <c r="V1" s="67"/>
      <c r="W1" s="68"/>
      <c r="X1" s="69"/>
      <c r="Y1" s="67"/>
    </row>
    <row r="2" spans="1:25" s="2" customFormat="1" ht="13.8" x14ac:dyDescent="0.3">
      <c r="A2" s="29"/>
      <c r="B2" s="30" t="s">
        <v>2</v>
      </c>
      <c r="C2" s="31" t="s">
        <v>10</v>
      </c>
      <c r="D2" s="29"/>
      <c r="E2" s="29"/>
      <c r="F2" s="30" t="s">
        <v>5</v>
      </c>
      <c r="G2" s="31"/>
      <c r="H2" s="29"/>
      <c r="I2" s="29"/>
      <c r="J2" s="29"/>
      <c r="K2" s="29"/>
      <c r="M2" s="66"/>
      <c r="N2" s="66"/>
      <c r="O2" s="66"/>
      <c r="P2" s="66"/>
      <c r="Q2" s="66"/>
      <c r="R2" s="66"/>
      <c r="S2" s="66"/>
      <c r="T2" s="67"/>
      <c r="U2" s="67"/>
      <c r="V2" s="67"/>
      <c r="W2" s="68"/>
      <c r="X2" s="69"/>
      <c r="Y2" s="67"/>
    </row>
    <row r="3" spans="1:25" s="2" customFormat="1" ht="13.8" x14ac:dyDescent="0.3">
      <c r="A3" s="29"/>
      <c r="B3" s="30" t="s">
        <v>3</v>
      </c>
      <c r="C3" s="33"/>
      <c r="D3" s="29"/>
      <c r="E3" s="29"/>
      <c r="F3" s="30" t="s">
        <v>4</v>
      </c>
      <c r="G3" s="31"/>
      <c r="H3" s="29"/>
      <c r="I3" s="29"/>
      <c r="J3" s="29"/>
      <c r="K3" s="29"/>
      <c r="M3" s="66"/>
      <c r="N3" s="66"/>
      <c r="O3" s="66"/>
      <c r="P3" s="66"/>
      <c r="Q3" s="66"/>
      <c r="R3" s="66"/>
      <c r="S3" s="66"/>
      <c r="T3" s="67"/>
      <c r="U3" s="67"/>
      <c r="V3" s="67"/>
      <c r="W3" s="68"/>
      <c r="X3" s="69"/>
      <c r="Y3" s="67"/>
    </row>
    <row r="4" spans="1:25" s="2" customFormat="1" ht="13.8" x14ac:dyDescent="0.3">
      <c r="A4" s="29"/>
      <c r="B4" s="30" t="s">
        <v>20</v>
      </c>
      <c r="C4" s="32"/>
      <c r="D4" s="29"/>
      <c r="E4" s="29"/>
      <c r="F4" s="30" t="s">
        <v>21</v>
      </c>
      <c r="G4" s="31" t="s">
        <v>33</v>
      </c>
      <c r="H4" s="29"/>
      <c r="I4" s="29"/>
      <c r="J4" s="29"/>
      <c r="K4" s="29"/>
      <c r="M4" s="66"/>
      <c r="N4" s="66"/>
      <c r="O4" s="66"/>
      <c r="P4" s="66"/>
      <c r="Q4" s="70"/>
      <c r="R4" s="71"/>
      <c r="S4" s="71"/>
      <c r="T4" s="67"/>
      <c r="U4" s="67"/>
      <c r="V4" s="67"/>
      <c r="W4" s="68"/>
      <c r="X4" s="69"/>
      <c r="Y4" s="67"/>
    </row>
    <row r="5" spans="1:25" s="2" customFormat="1" ht="13.8" x14ac:dyDescent="0.3">
      <c r="A5" s="29"/>
      <c r="B5" s="30" t="s">
        <v>22</v>
      </c>
      <c r="C5" s="32"/>
      <c r="D5" s="29"/>
      <c r="E5" s="30"/>
      <c r="F5" s="29"/>
      <c r="G5" s="29"/>
      <c r="H5" s="29"/>
      <c r="I5" s="29"/>
      <c r="J5" s="29"/>
      <c r="K5" s="29"/>
      <c r="M5" s="66"/>
      <c r="N5" s="66"/>
      <c r="O5" s="66"/>
      <c r="P5" s="66"/>
      <c r="Q5" s="70"/>
      <c r="R5" s="71"/>
      <c r="S5" s="71"/>
      <c r="T5" s="67"/>
      <c r="U5" s="67"/>
      <c r="V5" s="67"/>
      <c r="W5" s="68"/>
      <c r="X5" s="69"/>
      <c r="Y5" s="67"/>
    </row>
    <row r="6" spans="1:25" s="2" customFormat="1" ht="13.8" x14ac:dyDescent="0.3">
      <c r="A6" s="29"/>
      <c r="B6" s="29" t="s">
        <v>7</v>
      </c>
      <c r="C6" s="34"/>
      <c r="D6" s="29"/>
      <c r="E6" s="29"/>
      <c r="F6" s="29"/>
      <c r="G6" s="29"/>
      <c r="H6" s="29"/>
      <c r="I6" s="29"/>
      <c r="J6" s="29"/>
      <c r="K6" s="29"/>
      <c r="M6" s="66"/>
      <c r="N6" s="66"/>
      <c r="O6" s="66"/>
      <c r="P6" s="66"/>
      <c r="Q6" s="70"/>
      <c r="R6" s="71"/>
      <c r="S6" s="71"/>
      <c r="T6" s="67"/>
      <c r="U6" s="67"/>
      <c r="V6" s="67"/>
      <c r="W6" s="68"/>
      <c r="X6" s="69"/>
      <c r="Y6" s="67"/>
    </row>
    <row r="7" spans="1:25" s="2" customFormat="1" ht="13.8" x14ac:dyDescent="0.3">
      <c r="A7" s="29"/>
      <c r="B7" s="29"/>
      <c r="C7" s="29"/>
      <c r="D7" s="29"/>
      <c r="E7" s="29"/>
      <c r="F7" s="29"/>
      <c r="G7" s="29"/>
      <c r="H7" s="29"/>
      <c r="I7" s="29"/>
      <c r="J7" s="29"/>
      <c r="K7" s="29"/>
      <c r="M7" s="66"/>
      <c r="N7" s="66"/>
      <c r="O7" s="66"/>
      <c r="P7" s="66"/>
      <c r="Q7" s="70"/>
      <c r="R7" s="71"/>
      <c r="S7" s="71"/>
      <c r="T7" s="67"/>
      <c r="U7" s="67"/>
      <c r="V7" s="67"/>
      <c r="W7" s="68"/>
      <c r="X7" s="69"/>
      <c r="Y7" s="67"/>
    </row>
    <row r="8" spans="1:25" s="2" customFormat="1" ht="13.8" x14ac:dyDescent="0.3">
      <c r="A8" s="72"/>
      <c r="E8" s="3"/>
      <c r="F8" s="5"/>
      <c r="H8" s="4"/>
      <c r="I8" s="3"/>
      <c r="J8" s="9"/>
      <c r="K8" s="10"/>
      <c r="L8" s="1"/>
      <c r="M8" s="66"/>
      <c r="N8" s="66"/>
      <c r="O8" s="66"/>
      <c r="P8" s="66"/>
      <c r="Q8" s="70"/>
      <c r="R8" s="71"/>
      <c r="S8" s="71"/>
      <c r="T8" s="67"/>
      <c r="U8" s="67"/>
      <c r="V8" s="67"/>
      <c r="W8" s="67"/>
      <c r="X8" s="67"/>
      <c r="Y8" s="67"/>
    </row>
    <row r="9" spans="1:25" s="2" customFormat="1" ht="13.8" x14ac:dyDescent="0.3">
      <c r="E9" s="3"/>
      <c r="F9" s="4"/>
      <c r="H9" s="4"/>
      <c r="I9" s="3"/>
      <c r="J9" s="10"/>
      <c r="K9" s="10"/>
      <c r="L9" s="1"/>
      <c r="M9" s="66"/>
      <c r="N9" s="66"/>
      <c r="O9" s="66"/>
      <c r="P9" s="66"/>
      <c r="Q9" s="70"/>
      <c r="R9" s="71"/>
      <c r="S9" s="71"/>
      <c r="T9" s="67"/>
      <c r="U9" s="67"/>
      <c r="V9" s="67"/>
      <c r="W9" s="67"/>
      <c r="X9" s="67"/>
      <c r="Y9" s="67"/>
    </row>
    <row r="10" spans="1:25" s="2" customFormat="1" ht="13.8" x14ac:dyDescent="0.3">
      <c r="E10" s="3"/>
      <c r="F10" s="4"/>
      <c r="H10" s="4"/>
      <c r="I10" s="3"/>
      <c r="J10" s="5"/>
      <c r="K10" s="4"/>
      <c r="L10" s="1"/>
      <c r="M10" s="66"/>
      <c r="N10" s="66"/>
      <c r="O10" s="66"/>
      <c r="P10" s="66"/>
      <c r="Q10" s="70"/>
      <c r="R10" s="71"/>
      <c r="S10" s="71"/>
      <c r="T10" s="67"/>
      <c r="U10" s="67"/>
      <c r="V10" s="67"/>
      <c r="W10" s="67"/>
      <c r="X10" s="67"/>
      <c r="Y10" s="67"/>
    </row>
    <row r="11" spans="1:25" s="2" customFormat="1" ht="13.8" x14ac:dyDescent="0.3">
      <c r="E11" s="3"/>
      <c r="F11" s="4"/>
      <c r="I11" s="11"/>
      <c r="J11" s="5"/>
      <c r="M11" s="66"/>
      <c r="N11" s="66"/>
      <c r="O11" s="66"/>
      <c r="P11" s="66"/>
      <c r="Q11" s="66"/>
      <c r="R11" s="66"/>
      <c r="S11" s="66"/>
      <c r="T11" s="67"/>
      <c r="U11" s="67"/>
      <c r="V11" s="67"/>
      <c r="W11" s="67"/>
      <c r="X11" s="67"/>
      <c r="Y11" s="67"/>
    </row>
    <row r="12" spans="1:25" x14ac:dyDescent="0.3">
      <c r="C12" s="13" t="str">
        <f>G4</f>
        <v>IMPORTANT INFORMATION</v>
      </c>
      <c r="M12" s="66"/>
      <c r="N12" s="66"/>
      <c r="O12" s="66"/>
      <c r="P12" s="66"/>
      <c r="Q12" s="73"/>
      <c r="R12" s="73"/>
      <c r="S12" s="73"/>
    </row>
    <row r="13" spans="1:25" s="2" customFormat="1" ht="13.8" x14ac:dyDescent="0.3">
      <c r="M13" s="66"/>
      <c r="N13" s="66"/>
      <c r="O13" s="66"/>
      <c r="P13" s="66"/>
      <c r="Q13" s="66"/>
      <c r="R13" s="66"/>
      <c r="S13" s="66"/>
      <c r="T13" s="67"/>
      <c r="U13" s="67"/>
      <c r="V13" s="67"/>
      <c r="W13" s="67"/>
      <c r="X13" s="67"/>
      <c r="Y13" s="67"/>
    </row>
    <row r="14" spans="1:25" s="2" customFormat="1" ht="13.8" x14ac:dyDescent="0.3">
      <c r="B14" s="27" t="s">
        <v>30</v>
      </c>
      <c r="M14" s="66"/>
      <c r="N14" s="66"/>
      <c r="O14" s="66"/>
      <c r="P14" s="66"/>
      <c r="Q14" s="66"/>
      <c r="R14" s="66"/>
      <c r="S14" s="66"/>
      <c r="T14" s="67"/>
      <c r="U14" s="67"/>
      <c r="V14" s="67"/>
      <c r="W14" s="67"/>
      <c r="X14" s="67"/>
      <c r="Y14" s="67"/>
    </row>
    <row r="15" spans="1:25" s="2" customFormat="1" ht="13.8" x14ac:dyDescent="0.3">
      <c r="A15" s="17"/>
      <c r="K15" s="17"/>
      <c r="M15" s="70"/>
      <c r="N15" s="70"/>
      <c r="O15" s="70"/>
      <c r="P15" s="70"/>
      <c r="Q15" s="70"/>
      <c r="R15" s="71"/>
      <c r="S15" s="71"/>
      <c r="T15" s="67"/>
      <c r="U15" s="67"/>
      <c r="V15" s="67"/>
      <c r="W15" s="67"/>
      <c r="X15" s="67"/>
      <c r="Y15" s="67"/>
    </row>
    <row r="16" spans="1:25" s="2" customFormat="1" ht="12.75" customHeight="1" x14ac:dyDescent="0.3">
      <c r="B16" s="77" t="s">
        <v>109</v>
      </c>
      <c r="C16" s="77"/>
      <c r="D16" s="77"/>
      <c r="E16" s="77"/>
      <c r="F16" s="77"/>
      <c r="G16" s="77"/>
      <c r="H16" s="77"/>
      <c r="I16" s="77"/>
      <c r="J16" s="77"/>
      <c r="M16" s="70"/>
      <c r="N16" s="70"/>
      <c r="O16" s="70"/>
      <c r="P16" s="70"/>
      <c r="Q16" s="70"/>
      <c r="R16" s="71"/>
      <c r="S16" s="71"/>
      <c r="T16" s="67"/>
      <c r="U16" s="67"/>
      <c r="V16" s="67"/>
      <c r="W16" s="67"/>
      <c r="X16" s="67"/>
      <c r="Y16" s="67"/>
    </row>
    <row r="17" spans="1:25" s="2" customFormat="1" ht="13.8" x14ac:dyDescent="0.3">
      <c r="B17" s="77"/>
      <c r="C17" s="77"/>
      <c r="D17" s="77"/>
      <c r="E17" s="77"/>
      <c r="F17" s="77"/>
      <c r="G17" s="77"/>
      <c r="H17" s="77"/>
      <c r="I17" s="77"/>
      <c r="J17" s="77"/>
      <c r="M17" s="70"/>
      <c r="N17" s="70"/>
      <c r="O17" s="70"/>
      <c r="P17" s="70"/>
      <c r="Q17" s="70"/>
      <c r="R17" s="71"/>
      <c r="S17" s="71"/>
      <c r="T17" s="67"/>
      <c r="U17" s="67"/>
      <c r="V17" s="67"/>
      <c r="W17" s="67"/>
      <c r="X17" s="67"/>
      <c r="Y17" s="67"/>
    </row>
    <row r="18" spans="1:25" s="2" customFormat="1" ht="13.8" x14ac:dyDescent="0.3">
      <c r="B18" s="77"/>
      <c r="C18" s="77"/>
      <c r="D18" s="77"/>
      <c r="E18" s="77"/>
      <c r="F18" s="77"/>
      <c r="G18" s="77"/>
      <c r="H18" s="77"/>
      <c r="I18" s="77"/>
      <c r="J18" s="77"/>
      <c r="M18" s="70"/>
      <c r="N18" s="70"/>
      <c r="O18" s="70"/>
      <c r="P18" s="70"/>
      <c r="Q18" s="70"/>
      <c r="R18" s="71"/>
      <c r="S18" s="71"/>
      <c r="T18" s="67"/>
      <c r="U18" s="67"/>
      <c r="V18" s="67"/>
      <c r="W18" s="67"/>
      <c r="X18" s="67"/>
      <c r="Y18" s="67"/>
    </row>
    <row r="19" spans="1:25" s="2" customFormat="1" ht="13.8" x14ac:dyDescent="0.3">
      <c r="B19" s="77"/>
      <c r="C19" s="77"/>
      <c r="D19" s="77"/>
      <c r="E19" s="77"/>
      <c r="F19" s="77"/>
      <c r="G19" s="77"/>
      <c r="H19" s="77"/>
      <c r="I19" s="77"/>
      <c r="J19" s="77"/>
      <c r="M19" s="70"/>
      <c r="N19" s="70"/>
      <c r="O19" s="70"/>
      <c r="P19" s="70"/>
      <c r="Q19" s="70"/>
      <c r="R19" s="71"/>
      <c r="S19" s="71"/>
      <c r="T19" s="67"/>
      <c r="U19" s="67"/>
      <c r="V19" s="67"/>
      <c r="W19" s="67"/>
      <c r="X19" s="67"/>
      <c r="Y19" s="67"/>
    </row>
    <row r="20" spans="1:25" s="2" customFormat="1" ht="12.75" customHeight="1" x14ac:dyDescent="0.3">
      <c r="A20" s="17"/>
      <c r="B20" s="26" t="s">
        <v>103</v>
      </c>
      <c r="C20" s="17"/>
      <c r="D20" s="17"/>
      <c r="E20" s="17"/>
      <c r="F20" s="17"/>
      <c r="G20" s="17"/>
      <c r="H20" s="17"/>
      <c r="I20" s="17"/>
      <c r="J20" s="17"/>
      <c r="K20" s="17"/>
      <c r="M20" s="70"/>
      <c r="N20" s="70"/>
      <c r="O20" s="70"/>
      <c r="P20" s="70"/>
      <c r="Q20" s="70"/>
      <c r="R20" s="71"/>
      <c r="S20" s="71"/>
      <c r="T20" s="67"/>
      <c r="U20" s="67"/>
      <c r="V20" s="67"/>
      <c r="W20" s="67"/>
      <c r="X20" s="67"/>
      <c r="Y20" s="67"/>
    </row>
    <row r="21" spans="1:25" s="2" customFormat="1" ht="13.8" x14ac:dyDescent="0.3">
      <c r="A21" s="17"/>
      <c r="B21" s="26"/>
      <c r="C21" s="17"/>
      <c r="D21" s="17"/>
      <c r="E21" s="17"/>
      <c r="F21" s="17"/>
      <c r="G21" s="17"/>
      <c r="H21" s="17"/>
      <c r="I21" s="17"/>
      <c r="J21" s="17"/>
      <c r="K21" s="17"/>
      <c r="M21" s="70"/>
      <c r="N21" s="70"/>
      <c r="O21" s="70"/>
      <c r="P21" s="70"/>
      <c r="Q21" s="70"/>
      <c r="R21" s="71"/>
      <c r="S21" s="71"/>
      <c r="T21" s="67"/>
      <c r="U21" s="67"/>
      <c r="V21" s="67"/>
      <c r="W21" s="67"/>
      <c r="X21" s="67"/>
      <c r="Y21" s="67"/>
    </row>
    <row r="22" spans="1:25" s="2" customFormat="1" ht="13.8" x14ac:dyDescent="0.3">
      <c r="A22" s="17"/>
      <c r="B22" s="77" t="s">
        <v>110</v>
      </c>
      <c r="C22" s="77"/>
      <c r="D22" s="77"/>
      <c r="E22" s="77"/>
      <c r="F22" s="77"/>
      <c r="G22" s="77"/>
      <c r="H22" s="77"/>
      <c r="I22" s="77"/>
      <c r="J22" s="77"/>
      <c r="K22" s="17"/>
      <c r="M22" s="70"/>
      <c r="N22" s="70"/>
      <c r="O22" s="70"/>
      <c r="P22" s="70"/>
      <c r="Q22" s="70"/>
      <c r="R22" s="71"/>
      <c r="S22" s="71"/>
      <c r="T22" s="67"/>
      <c r="U22" s="67"/>
      <c r="V22" s="67"/>
      <c r="W22" s="67"/>
      <c r="X22" s="67"/>
      <c r="Y22" s="67"/>
    </row>
    <row r="23" spans="1:25" s="2" customFormat="1" ht="13.8" x14ac:dyDescent="0.3">
      <c r="A23" s="17"/>
      <c r="B23" s="77"/>
      <c r="C23" s="77"/>
      <c r="D23" s="77"/>
      <c r="E23" s="77"/>
      <c r="F23" s="77"/>
      <c r="G23" s="77"/>
      <c r="H23" s="77"/>
      <c r="I23" s="77"/>
      <c r="J23" s="77"/>
      <c r="K23" s="17"/>
      <c r="M23" s="70"/>
      <c r="N23" s="70"/>
      <c r="O23" s="70"/>
      <c r="P23" s="70"/>
      <c r="Q23" s="70"/>
      <c r="R23" s="71"/>
      <c r="S23" s="75"/>
      <c r="T23" s="67"/>
      <c r="U23" s="67"/>
      <c r="V23" s="67"/>
      <c r="W23" s="67"/>
      <c r="X23" s="67"/>
      <c r="Y23" s="67"/>
    </row>
    <row r="24" spans="1:25" s="2" customFormat="1" ht="13.8" x14ac:dyDescent="0.3">
      <c r="A24" s="17"/>
      <c r="B24" s="77"/>
      <c r="C24" s="77"/>
      <c r="D24" s="77"/>
      <c r="E24" s="77"/>
      <c r="F24" s="77"/>
      <c r="G24" s="77"/>
      <c r="H24" s="77"/>
      <c r="I24" s="77"/>
      <c r="J24" s="77"/>
      <c r="K24" s="17"/>
      <c r="M24" s="70"/>
      <c r="N24" s="70"/>
      <c r="O24" s="70"/>
      <c r="P24" s="70"/>
      <c r="Q24" s="70"/>
      <c r="R24" s="71"/>
      <c r="S24" s="75"/>
      <c r="T24" s="67"/>
      <c r="U24" s="67"/>
      <c r="V24" s="67"/>
      <c r="W24" s="67"/>
      <c r="X24" s="67"/>
      <c r="Y24" s="67"/>
    </row>
    <row r="25" spans="1:25" s="2" customFormat="1" ht="12.75" customHeight="1" x14ac:dyDescent="0.3">
      <c r="A25" s="17"/>
      <c r="B25" s="76"/>
      <c r="C25" s="76"/>
      <c r="D25" s="76"/>
      <c r="E25" s="76"/>
      <c r="F25" s="79" t="s">
        <v>111</v>
      </c>
      <c r="G25" s="76"/>
      <c r="H25" s="76"/>
      <c r="I25" s="76"/>
      <c r="J25" s="76"/>
      <c r="K25" s="17"/>
      <c r="M25" s="70"/>
      <c r="N25" s="70"/>
      <c r="O25" s="70"/>
      <c r="P25" s="70"/>
      <c r="Q25" s="70"/>
      <c r="R25" s="71"/>
      <c r="S25" s="71"/>
      <c r="T25" s="67"/>
      <c r="U25" s="67"/>
      <c r="V25" s="67"/>
      <c r="W25" s="67"/>
      <c r="X25" s="67"/>
      <c r="Y25" s="67"/>
    </row>
    <row r="26" spans="1:25" s="2" customFormat="1" ht="13.8" x14ac:dyDescent="0.3">
      <c r="A26" s="17"/>
      <c r="B26" s="77" t="s">
        <v>112</v>
      </c>
      <c r="C26" s="77"/>
      <c r="D26" s="77"/>
      <c r="E26" s="77"/>
      <c r="F26" s="77"/>
      <c r="G26" s="77"/>
      <c r="H26" s="77"/>
      <c r="I26" s="77"/>
      <c r="J26" s="77"/>
      <c r="K26" s="17"/>
      <c r="M26" s="70"/>
      <c r="N26" s="70"/>
      <c r="O26" s="70"/>
      <c r="P26" s="70"/>
      <c r="Q26" s="70"/>
      <c r="R26" s="71"/>
      <c r="S26" s="71"/>
      <c r="T26" s="67"/>
      <c r="U26" s="67"/>
      <c r="V26" s="67"/>
      <c r="W26" s="67"/>
      <c r="X26" s="67"/>
      <c r="Y26" s="67"/>
    </row>
    <row r="27" spans="1:25" s="2" customFormat="1" ht="13.8" x14ac:dyDescent="0.3">
      <c r="A27" s="17"/>
      <c r="B27" s="77"/>
      <c r="C27" s="77"/>
      <c r="D27" s="77"/>
      <c r="E27" s="77"/>
      <c r="F27" s="77"/>
      <c r="G27" s="77"/>
      <c r="H27" s="77"/>
      <c r="I27" s="77"/>
      <c r="J27" s="77"/>
      <c r="K27" s="17"/>
      <c r="M27" s="70"/>
      <c r="N27" s="70"/>
      <c r="O27" s="70"/>
      <c r="P27" s="70"/>
      <c r="Q27" s="70"/>
      <c r="R27" s="71"/>
      <c r="S27" s="71"/>
      <c r="T27" s="67"/>
      <c r="U27" s="67"/>
      <c r="V27" s="67"/>
      <c r="W27" s="67"/>
      <c r="X27" s="67"/>
      <c r="Y27" s="67"/>
    </row>
    <row r="28" spans="1:25" s="2" customFormat="1" ht="13.8" x14ac:dyDescent="0.3">
      <c r="A28" s="17"/>
      <c r="B28" s="76"/>
      <c r="C28" s="76"/>
      <c r="D28" s="76"/>
      <c r="E28" s="76"/>
      <c r="F28" s="76"/>
      <c r="G28" s="76"/>
      <c r="H28" s="76"/>
      <c r="I28" s="76"/>
      <c r="J28" s="76"/>
      <c r="K28" s="17"/>
      <c r="M28" s="70"/>
      <c r="N28" s="70"/>
      <c r="O28" s="70"/>
      <c r="P28" s="70"/>
      <c r="Q28" s="70"/>
      <c r="R28" s="71"/>
      <c r="S28" s="71"/>
      <c r="T28" s="67"/>
      <c r="U28" s="67"/>
      <c r="V28" s="67"/>
      <c r="W28" s="67"/>
      <c r="X28" s="67"/>
      <c r="Y28" s="67"/>
    </row>
    <row r="29" spans="1:25" s="2" customFormat="1" ht="13.8" x14ac:dyDescent="0.3">
      <c r="A29" s="17"/>
      <c r="B29" s="77" t="s">
        <v>113</v>
      </c>
      <c r="C29" s="77"/>
      <c r="D29" s="77"/>
      <c r="E29" s="77"/>
      <c r="F29" s="77"/>
      <c r="G29" s="77"/>
      <c r="H29" s="77"/>
      <c r="I29" s="77"/>
      <c r="J29" s="77"/>
      <c r="K29" s="17"/>
      <c r="M29" s="70"/>
      <c r="N29" s="70"/>
      <c r="O29" s="70"/>
      <c r="P29" s="70"/>
      <c r="Q29" s="70"/>
      <c r="R29" s="71"/>
      <c r="S29" s="71"/>
      <c r="T29" s="67"/>
      <c r="U29" s="67"/>
      <c r="V29" s="67"/>
      <c r="W29" s="67"/>
      <c r="X29" s="67"/>
      <c r="Y29" s="67"/>
    </row>
    <row r="30" spans="1:25" s="2" customFormat="1" ht="13.8" x14ac:dyDescent="0.3">
      <c r="A30" s="17"/>
      <c r="B30" s="77"/>
      <c r="C30" s="77"/>
      <c r="D30" s="77"/>
      <c r="E30" s="77"/>
      <c r="F30" s="77"/>
      <c r="G30" s="77"/>
      <c r="H30" s="77"/>
      <c r="I30" s="77"/>
      <c r="J30" s="77"/>
      <c r="K30" s="17"/>
      <c r="M30" s="70"/>
      <c r="N30" s="70"/>
      <c r="O30" s="70"/>
      <c r="P30" s="70"/>
      <c r="Q30" s="70"/>
      <c r="R30" s="71"/>
      <c r="S30" s="71"/>
      <c r="T30" s="67"/>
      <c r="U30" s="67"/>
      <c r="V30" s="67"/>
      <c r="W30" s="67"/>
      <c r="X30" s="67"/>
      <c r="Y30" s="67"/>
    </row>
    <row r="31" spans="1:25" s="2" customFormat="1" ht="12.75" customHeight="1" x14ac:dyDescent="0.3">
      <c r="A31" s="17"/>
      <c r="B31" s="77"/>
      <c r="C31" s="77"/>
      <c r="D31" s="77"/>
      <c r="E31" s="77"/>
      <c r="F31" s="77"/>
      <c r="G31" s="77"/>
      <c r="H31" s="77"/>
      <c r="I31" s="77"/>
      <c r="J31" s="77"/>
      <c r="K31" s="17"/>
      <c r="M31" s="70"/>
      <c r="N31" s="70"/>
      <c r="O31" s="70"/>
      <c r="P31" s="70"/>
      <c r="Q31" s="70"/>
      <c r="R31" s="71"/>
      <c r="S31" s="71"/>
      <c r="T31" s="67"/>
      <c r="U31" s="67"/>
      <c r="V31" s="67"/>
      <c r="W31" s="67"/>
      <c r="X31" s="67"/>
      <c r="Y31" s="67"/>
    </row>
    <row r="32" spans="1:25" s="2" customFormat="1" ht="13.8" x14ac:dyDescent="0.3">
      <c r="A32" s="17"/>
      <c r="B32" s="77"/>
      <c r="C32" s="77"/>
      <c r="D32" s="77"/>
      <c r="E32" s="77"/>
      <c r="F32" s="77"/>
      <c r="G32" s="77"/>
      <c r="H32" s="77"/>
      <c r="I32" s="77"/>
      <c r="J32" s="77"/>
      <c r="K32" s="17"/>
      <c r="M32" s="70"/>
      <c r="N32" s="70"/>
      <c r="O32" s="70"/>
      <c r="P32" s="70"/>
      <c r="Q32" s="70"/>
      <c r="R32" s="71"/>
      <c r="S32" s="71"/>
      <c r="T32" s="67"/>
      <c r="U32" s="67"/>
      <c r="V32" s="67"/>
      <c r="W32" s="67"/>
      <c r="X32" s="67"/>
      <c r="Y32" s="67"/>
    </row>
    <row r="33" spans="1:25" s="2" customFormat="1" ht="12.75" customHeight="1" x14ac:dyDescent="0.3">
      <c r="A33" s="17"/>
      <c r="B33" s="77"/>
      <c r="C33" s="77"/>
      <c r="D33" s="77"/>
      <c r="E33" s="77"/>
      <c r="F33" s="77"/>
      <c r="G33" s="77"/>
      <c r="H33" s="77"/>
      <c r="I33" s="77"/>
      <c r="J33" s="77"/>
      <c r="K33" s="17"/>
      <c r="M33" s="70"/>
      <c r="N33" s="70"/>
      <c r="O33" s="70"/>
      <c r="P33" s="70"/>
      <c r="Q33" s="70"/>
      <c r="R33" s="71"/>
      <c r="S33" s="71"/>
      <c r="T33" s="67"/>
      <c r="U33" s="67"/>
      <c r="V33" s="67"/>
      <c r="W33" s="67"/>
      <c r="X33" s="67"/>
      <c r="Y33" s="67"/>
    </row>
    <row r="34" spans="1:25" s="2" customFormat="1" ht="13.8" x14ac:dyDescent="0.3">
      <c r="A34" s="17"/>
      <c r="B34" s="76"/>
      <c r="C34" s="76"/>
      <c r="D34" s="80" t="s">
        <v>31</v>
      </c>
      <c r="E34" s="80"/>
      <c r="F34" s="80"/>
      <c r="G34" s="80"/>
      <c r="H34" s="80"/>
      <c r="I34" s="76"/>
      <c r="J34" s="76"/>
      <c r="K34" s="17"/>
      <c r="M34" s="70"/>
      <c r="N34" s="70"/>
      <c r="O34" s="70"/>
      <c r="P34" s="70"/>
      <c r="Q34" s="70"/>
      <c r="R34" s="71"/>
      <c r="S34" s="75"/>
      <c r="T34" s="67"/>
      <c r="U34" s="67"/>
      <c r="V34" s="67"/>
      <c r="W34" s="67"/>
      <c r="X34" s="67"/>
      <c r="Y34" s="67"/>
    </row>
    <row r="35" spans="1:25" s="2" customFormat="1" ht="13.8" x14ac:dyDescent="0.3">
      <c r="A35" s="17"/>
      <c r="B35" s="17"/>
      <c r="C35" s="17"/>
      <c r="I35" s="17"/>
      <c r="J35" s="17"/>
      <c r="K35" s="17"/>
      <c r="M35" s="70"/>
      <c r="N35" s="70"/>
      <c r="O35" s="70"/>
      <c r="P35" s="70"/>
      <c r="Q35" s="70"/>
      <c r="R35" s="71"/>
      <c r="S35" s="75"/>
      <c r="T35" s="67"/>
      <c r="U35" s="67"/>
      <c r="V35" s="67"/>
      <c r="W35" s="67"/>
      <c r="X35" s="67"/>
      <c r="Y35" s="67"/>
    </row>
    <row r="36" spans="1:25" s="2" customFormat="1" ht="12.75" customHeight="1" x14ac:dyDescent="0.3">
      <c r="A36" s="17"/>
      <c r="B36" s="26" t="s">
        <v>32</v>
      </c>
      <c r="C36" s="17"/>
      <c r="D36" s="17"/>
      <c r="E36" s="17"/>
      <c r="F36" s="81"/>
      <c r="G36" s="17"/>
      <c r="H36" s="17"/>
      <c r="I36" s="17"/>
      <c r="J36" s="17"/>
      <c r="K36" s="17"/>
      <c r="M36" s="70"/>
      <c r="N36" s="70"/>
      <c r="O36" s="70"/>
      <c r="P36" s="70"/>
      <c r="Q36" s="70"/>
      <c r="R36" s="71"/>
      <c r="S36" s="71"/>
      <c r="T36" s="67"/>
      <c r="U36" s="67"/>
      <c r="V36" s="67"/>
      <c r="W36" s="67"/>
      <c r="X36" s="67"/>
      <c r="Y36" s="67"/>
    </row>
    <row r="37" spans="1:25" s="2" customFormat="1" ht="13.8" x14ac:dyDescent="0.3">
      <c r="A37" s="17"/>
      <c r="B37" s="26"/>
      <c r="C37" s="17"/>
      <c r="D37" s="17"/>
      <c r="E37" s="17"/>
      <c r="F37" s="81"/>
      <c r="G37" s="17"/>
      <c r="H37" s="17"/>
      <c r="I37" s="17"/>
      <c r="J37" s="17"/>
      <c r="K37" s="17"/>
      <c r="M37" s="70"/>
      <c r="N37" s="70"/>
      <c r="O37" s="70"/>
      <c r="P37" s="70"/>
      <c r="Q37" s="70"/>
      <c r="R37" s="71"/>
      <c r="S37" s="71"/>
      <c r="T37" s="67"/>
      <c r="U37" s="67"/>
      <c r="V37" s="67"/>
      <c r="W37" s="67"/>
      <c r="X37" s="67"/>
      <c r="Y37" s="67"/>
    </row>
    <row r="38" spans="1:25" s="2" customFormat="1" ht="13.8" x14ac:dyDescent="0.3">
      <c r="A38" s="17"/>
      <c r="B38" s="77" t="s">
        <v>114</v>
      </c>
      <c r="C38" s="77"/>
      <c r="D38" s="77"/>
      <c r="E38" s="77"/>
      <c r="F38" s="77"/>
      <c r="G38" s="77"/>
      <c r="H38" s="77"/>
      <c r="I38" s="77"/>
      <c r="J38" s="77"/>
      <c r="K38" s="17"/>
      <c r="M38" s="70"/>
      <c r="N38" s="70"/>
      <c r="O38" s="70"/>
      <c r="P38" s="70"/>
      <c r="Q38" s="70"/>
      <c r="R38" s="71"/>
      <c r="S38" s="71"/>
      <c r="T38" s="67"/>
      <c r="U38" s="67"/>
      <c r="V38" s="67"/>
      <c r="W38" s="67"/>
      <c r="X38" s="67"/>
      <c r="Y38" s="67"/>
    </row>
    <row r="39" spans="1:25" s="2" customFormat="1" ht="13.8" x14ac:dyDescent="0.3">
      <c r="A39" s="17"/>
      <c r="B39" s="77"/>
      <c r="C39" s="77"/>
      <c r="D39" s="77"/>
      <c r="E39" s="77"/>
      <c r="F39" s="77"/>
      <c r="G39" s="77"/>
      <c r="H39" s="77"/>
      <c r="I39" s="77"/>
      <c r="J39" s="77"/>
      <c r="K39" s="17"/>
      <c r="M39" s="70"/>
      <c r="N39" s="70"/>
      <c r="O39" s="70"/>
      <c r="P39" s="70"/>
      <c r="Q39" s="70"/>
      <c r="R39" s="71"/>
      <c r="S39" s="71"/>
      <c r="T39" s="67"/>
      <c r="U39" s="67"/>
      <c r="V39" s="67"/>
      <c r="W39" s="67"/>
      <c r="X39" s="67"/>
      <c r="Y39" s="67"/>
    </row>
    <row r="40" spans="1:25" s="2" customFormat="1" ht="13.8" x14ac:dyDescent="0.3">
      <c r="A40" s="17"/>
      <c r="B40" s="76"/>
      <c r="C40" s="76"/>
      <c r="D40" s="76"/>
      <c r="E40" s="76"/>
      <c r="F40" s="76"/>
      <c r="G40" s="76"/>
      <c r="H40" s="76"/>
      <c r="I40" s="76"/>
      <c r="J40" s="76"/>
      <c r="K40" s="17"/>
      <c r="M40" s="70"/>
      <c r="N40" s="70"/>
      <c r="O40" s="70"/>
      <c r="P40" s="70"/>
      <c r="Q40" s="70"/>
      <c r="R40" s="71"/>
      <c r="S40" s="71"/>
      <c r="T40" s="67"/>
      <c r="U40" s="67"/>
      <c r="V40" s="67"/>
      <c r="W40" s="67"/>
      <c r="X40" s="67"/>
      <c r="Y40" s="67"/>
    </row>
    <row r="41" spans="1:25" s="2" customFormat="1" ht="13.8" x14ac:dyDescent="0.3">
      <c r="A41" s="17"/>
      <c r="B41" s="77" t="s">
        <v>115</v>
      </c>
      <c r="C41" s="77"/>
      <c r="D41" s="77"/>
      <c r="E41" s="77"/>
      <c r="F41" s="77"/>
      <c r="G41" s="77"/>
      <c r="H41" s="77"/>
      <c r="I41" s="77"/>
      <c r="J41" s="77"/>
      <c r="K41" s="17"/>
      <c r="M41" s="70"/>
      <c r="N41" s="70"/>
      <c r="O41" s="70"/>
      <c r="P41" s="70"/>
      <c r="Q41" s="70"/>
      <c r="R41" s="71"/>
      <c r="S41" s="71"/>
      <c r="T41" s="67"/>
      <c r="U41" s="67"/>
      <c r="V41" s="67"/>
      <c r="W41" s="67"/>
      <c r="X41" s="67"/>
      <c r="Y41" s="67"/>
    </row>
    <row r="42" spans="1:25" s="2" customFormat="1" ht="13.8" x14ac:dyDescent="0.3">
      <c r="A42" s="17"/>
      <c r="B42" s="77"/>
      <c r="C42" s="77"/>
      <c r="D42" s="77"/>
      <c r="E42" s="77"/>
      <c r="F42" s="77"/>
      <c r="G42" s="77"/>
      <c r="H42" s="77"/>
      <c r="I42" s="77"/>
      <c r="J42" s="77"/>
      <c r="K42" s="17"/>
      <c r="M42" s="70"/>
      <c r="N42" s="70"/>
      <c r="O42" s="70"/>
      <c r="P42" s="70"/>
      <c r="Q42" s="70"/>
      <c r="R42" s="71"/>
      <c r="S42" s="71"/>
      <c r="T42" s="67"/>
      <c r="U42" s="67"/>
      <c r="V42" s="67"/>
      <c r="W42" s="67"/>
      <c r="X42" s="67"/>
      <c r="Y42" s="67"/>
    </row>
    <row r="43" spans="1:25" s="2" customFormat="1" ht="13.8" x14ac:dyDescent="0.3">
      <c r="A43" s="17"/>
      <c r="B43" s="77"/>
      <c r="C43" s="77"/>
      <c r="D43" s="77"/>
      <c r="E43" s="77"/>
      <c r="F43" s="77"/>
      <c r="G43" s="77"/>
      <c r="H43" s="77"/>
      <c r="I43" s="77"/>
      <c r="J43" s="77"/>
      <c r="K43" s="17"/>
      <c r="M43" s="70"/>
      <c r="N43" s="70"/>
      <c r="O43" s="70"/>
      <c r="P43" s="70"/>
      <c r="Q43" s="70"/>
      <c r="R43" s="71"/>
      <c r="S43" s="71"/>
      <c r="T43" s="67"/>
      <c r="U43" s="67"/>
      <c r="V43" s="67"/>
      <c r="W43" s="67"/>
      <c r="X43" s="67"/>
      <c r="Y43" s="67"/>
    </row>
    <row r="44" spans="1:25" s="2" customFormat="1" ht="13.8" x14ac:dyDescent="0.3">
      <c r="A44" s="17"/>
      <c r="B44" s="76"/>
      <c r="C44" s="76"/>
      <c r="D44" s="76"/>
      <c r="E44" s="76"/>
      <c r="F44" s="76"/>
      <c r="G44" s="76"/>
      <c r="H44" s="76"/>
      <c r="I44" s="76"/>
      <c r="J44" s="76"/>
      <c r="K44" s="17"/>
      <c r="M44" s="70"/>
      <c r="N44" s="70"/>
      <c r="O44" s="70"/>
      <c r="P44" s="70"/>
      <c r="Q44" s="70"/>
      <c r="R44" s="71"/>
      <c r="S44" s="71"/>
      <c r="T44" s="67"/>
      <c r="U44" s="67"/>
      <c r="V44" s="67"/>
      <c r="W44" s="67"/>
      <c r="X44" s="67"/>
      <c r="Y44" s="67"/>
    </row>
    <row r="45" spans="1:25" s="2" customFormat="1" ht="12.75" customHeight="1" x14ac:dyDescent="0.3">
      <c r="A45" s="17"/>
      <c r="B45" s="77" t="s">
        <v>104</v>
      </c>
      <c r="C45" s="77"/>
      <c r="D45" s="77"/>
      <c r="E45" s="77"/>
      <c r="F45" s="77"/>
      <c r="G45" s="77"/>
      <c r="H45" s="77"/>
      <c r="I45" s="77"/>
      <c r="J45" s="77"/>
      <c r="K45" s="17"/>
      <c r="M45" s="70"/>
      <c r="N45" s="70"/>
      <c r="O45" s="70"/>
      <c r="P45" s="70"/>
      <c r="Q45" s="70"/>
      <c r="R45" s="71"/>
      <c r="S45" s="71"/>
      <c r="T45" s="67"/>
      <c r="U45" s="67"/>
      <c r="V45" s="67"/>
      <c r="W45" s="67"/>
      <c r="X45" s="67"/>
      <c r="Y45" s="67"/>
    </row>
    <row r="46" spans="1:25" s="2" customFormat="1" ht="13.8" x14ac:dyDescent="0.3">
      <c r="A46" s="17"/>
      <c r="B46" s="77"/>
      <c r="C46" s="77"/>
      <c r="D46" s="77"/>
      <c r="E46" s="77"/>
      <c r="F46" s="77"/>
      <c r="G46" s="77"/>
      <c r="H46" s="77"/>
      <c r="I46" s="77"/>
      <c r="J46" s="77"/>
      <c r="K46" s="17"/>
      <c r="M46" s="70"/>
      <c r="N46" s="70"/>
      <c r="O46" s="70"/>
      <c r="P46" s="70"/>
      <c r="Q46" s="70"/>
      <c r="R46" s="71"/>
      <c r="S46" s="71"/>
      <c r="T46" s="67"/>
      <c r="U46" s="67"/>
      <c r="V46" s="67"/>
      <c r="W46" s="67"/>
      <c r="X46" s="67"/>
      <c r="Y46" s="67"/>
    </row>
    <row r="47" spans="1:25" s="2" customFormat="1" ht="13.8" x14ac:dyDescent="0.3">
      <c r="A47" s="17"/>
      <c r="B47" s="77"/>
      <c r="C47" s="77"/>
      <c r="D47" s="77"/>
      <c r="E47" s="77"/>
      <c r="F47" s="77"/>
      <c r="G47" s="77"/>
      <c r="H47" s="77"/>
      <c r="I47" s="77"/>
      <c r="J47" s="77"/>
      <c r="K47" s="17"/>
      <c r="M47" s="70"/>
      <c r="N47" s="70"/>
      <c r="O47" s="70"/>
      <c r="P47" s="70"/>
      <c r="Q47" s="70"/>
      <c r="R47" s="71"/>
      <c r="S47" s="71"/>
      <c r="T47" s="67"/>
      <c r="U47" s="67"/>
      <c r="V47" s="67"/>
      <c r="W47" s="67"/>
      <c r="X47" s="67"/>
      <c r="Y47" s="67"/>
    </row>
    <row r="48" spans="1:25" s="2" customFormat="1" ht="12.75" customHeight="1" x14ac:dyDescent="0.3">
      <c r="A48" s="17"/>
      <c r="B48" s="77"/>
      <c r="C48" s="77"/>
      <c r="D48" s="77"/>
      <c r="E48" s="77"/>
      <c r="F48" s="77"/>
      <c r="G48" s="77"/>
      <c r="H48" s="77"/>
      <c r="I48" s="77"/>
      <c r="J48" s="77"/>
      <c r="K48" s="17"/>
      <c r="M48" s="70"/>
      <c r="N48" s="70"/>
      <c r="O48" s="70"/>
      <c r="P48" s="70"/>
      <c r="Q48" s="70"/>
      <c r="R48" s="71"/>
      <c r="S48" s="71"/>
      <c r="T48" s="67"/>
      <c r="U48" s="67"/>
      <c r="V48" s="67"/>
      <c r="W48" s="67"/>
      <c r="X48" s="67"/>
      <c r="Y48" s="67"/>
    </row>
    <row r="49" spans="1:25" s="2" customFormat="1" ht="13.8" x14ac:dyDescent="0.3">
      <c r="A49" s="17"/>
      <c r="B49" s="17" t="s">
        <v>116</v>
      </c>
      <c r="C49" s="17"/>
      <c r="D49" s="17"/>
      <c r="E49" s="17"/>
      <c r="F49" s="17"/>
      <c r="G49" s="17"/>
      <c r="H49" s="17"/>
      <c r="I49" s="17"/>
      <c r="J49" s="17"/>
      <c r="K49" s="17"/>
      <c r="M49" s="70"/>
      <c r="N49" s="70"/>
      <c r="O49" s="70"/>
      <c r="P49" s="70"/>
      <c r="Q49" s="70"/>
      <c r="R49" s="71"/>
      <c r="S49" s="71"/>
      <c r="T49" s="67"/>
      <c r="U49" s="67"/>
      <c r="V49" s="67"/>
      <c r="W49" s="67"/>
      <c r="X49" s="67"/>
      <c r="Y49" s="67"/>
    </row>
    <row r="50" spans="1:25" s="2" customFormat="1" ht="13.8" x14ac:dyDescent="0.3">
      <c r="A50" s="17"/>
      <c r="B50" s="17"/>
      <c r="C50" s="17"/>
      <c r="D50" s="17"/>
      <c r="F50" s="79" t="s">
        <v>117</v>
      </c>
      <c r="G50" s="81"/>
      <c r="H50" s="17"/>
      <c r="I50" s="17"/>
      <c r="J50" s="17"/>
      <c r="K50" s="17"/>
      <c r="M50" s="70"/>
      <c r="N50" s="70"/>
      <c r="O50" s="70"/>
      <c r="P50" s="70"/>
      <c r="Q50" s="70"/>
      <c r="R50" s="71"/>
      <c r="S50" s="71"/>
      <c r="T50" s="67"/>
      <c r="U50" s="67"/>
      <c r="V50" s="67"/>
      <c r="W50" s="67"/>
      <c r="X50" s="67"/>
      <c r="Y50" s="67"/>
    </row>
    <row r="51" spans="1:25" s="2" customFormat="1" ht="13.8" x14ac:dyDescent="0.3">
      <c r="A51" s="17"/>
      <c r="B51" s="17"/>
      <c r="C51" s="17"/>
      <c r="D51" s="17"/>
      <c r="E51" s="17"/>
      <c r="F51" s="17"/>
      <c r="G51" s="17"/>
      <c r="H51" s="17"/>
      <c r="I51" s="17"/>
      <c r="J51" s="17"/>
      <c r="K51" s="17"/>
      <c r="M51" s="70"/>
      <c r="N51" s="70"/>
      <c r="O51" s="70"/>
      <c r="P51" s="70"/>
      <c r="Q51" s="70"/>
      <c r="R51" s="71"/>
      <c r="S51" s="71"/>
      <c r="T51" s="67"/>
      <c r="U51" s="67"/>
      <c r="V51" s="67"/>
      <c r="W51" s="67"/>
      <c r="X51" s="67"/>
      <c r="Y51" s="67"/>
    </row>
    <row r="52" spans="1:25" s="2" customFormat="1" ht="12.75" customHeight="1" x14ac:dyDescent="0.3">
      <c r="A52" s="17"/>
      <c r="B52" s="26" t="s">
        <v>118</v>
      </c>
      <c r="C52" s="17"/>
      <c r="D52" s="17"/>
      <c r="E52" s="17"/>
      <c r="F52" s="17"/>
      <c r="G52" s="17"/>
      <c r="H52" s="17"/>
      <c r="I52" s="17"/>
      <c r="J52" s="17"/>
      <c r="K52" s="17"/>
      <c r="M52" s="70"/>
      <c r="N52" s="70"/>
      <c r="O52" s="70"/>
      <c r="P52" s="70"/>
      <c r="Q52" s="70"/>
      <c r="R52" s="71"/>
      <c r="S52" s="71"/>
      <c r="T52" s="67"/>
      <c r="U52" s="67"/>
      <c r="V52" s="67"/>
      <c r="W52" s="67"/>
      <c r="X52" s="67"/>
      <c r="Y52" s="67"/>
    </row>
    <row r="53" spans="1:25" s="2" customFormat="1" ht="13.8" x14ac:dyDescent="0.3">
      <c r="A53" s="17"/>
      <c r="B53" s="17"/>
      <c r="C53" s="17"/>
      <c r="D53" s="17"/>
      <c r="E53" s="17"/>
      <c r="F53" s="17"/>
      <c r="G53" s="17"/>
      <c r="H53" s="17"/>
      <c r="I53" s="17"/>
      <c r="J53" s="17"/>
      <c r="K53" s="17"/>
      <c r="M53" s="70"/>
      <c r="N53" s="70"/>
      <c r="O53" s="70"/>
      <c r="P53" s="70"/>
      <c r="Q53" s="70"/>
      <c r="R53" s="71"/>
      <c r="S53" s="71"/>
      <c r="T53" s="67"/>
      <c r="U53" s="67"/>
      <c r="V53" s="67"/>
      <c r="W53" s="67"/>
      <c r="X53" s="67"/>
      <c r="Y53" s="67"/>
    </row>
    <row r="54" spans="1:25" s="2" customFormat="1" ht="13.8" x14ac:dyDescent="0.3">
      <c r="A54" s="17"/>
      <c r="B54" s="82" t="s">
        <v>119</v>
      </c>
      <c r="C54" s="82"/>
      <c r="D54" s="82"/>
      <c r="E54" s="82"/>
      <c r="F54" s="82"/>
      <c r="G54" s="82"/>
      <c r="H54" s="82"/>
      <c r="I54" s="82"/>
      <c r="J54" s="82"/>
      <c r="K54" s="17"/>
      <c r="M54" s="70"/>
      <c r="N54" s="70"/>
      <c r="O54" s="70"/>
      <c r="P54" s="70"/>
      <c r="Q54" s="70"/>
      <c r="R54" s="71"/>
      <c r="S54" s="71"/>
      <c r="T54" s="67"/>
      <c r="U54" s="67"/>
      <c r="V54" s="67"/>
      <c r="W54" s="67"/>
      <c r="X54" s="67"/>
      <c r="Y54" s="67"/>
    </row>
    <row r="55" spans="1:25" s="2" customFormat="1" ht="13.8" x14ac:dyDescent="0.3">
      <c r="A55" s="17"/>
      <c r="B55" s="82"/>
      <c r="C55" s="82"/>
      <c r="D55" s="82"/>
      <c r="E55" s="82"/>
      <c r="F55" s="82"/>
      <c r="G55" s="82"/>
      <c r="H55" s="82"/>
      <c r="I55" s="82"/>
      <c r="J55" s="82"/>
      <c r="K55" s="17"/>
      <c r="M55" s="70"/>
      <c r="N55" s="70"/>
      <c r="O55" s="70"/>
      <c r="P55" s="70"/>
      <c r="Q55" s="70"/>
      <c r="R55" s="71"/>
      <c r="S55" s="71"/>
      <c r="T55" s="67"/>
      <c r="U55" s="67"/>
      <c r="V55" s="67"/>
      <c r="W55" s="67"/>
      <c r="X55" s="67"/>
      <c r="Y55" s="67"/>
    </row>
    <row r="56" spans="1:25" s="2" customFormat="1" ht="13.8" x14ac:dyDescent="0.3">
      <c r="A56" s="17"/>
      <c r="B56" s="82"/>
      <c r="C56" s="82"/>
      <c r="D56" s="82"/>
      <c r="E56" s="82"/>
      <c r="F56" s="82"/>
      <c r="G56" s="82"/>
      <c r="H56" s="82"/>
      <c r="I56" s="82"/>
      <c r="J56" s="82"/>
      <c r="K56" s="17"/>
      <c r="M56" s="70"/>
      <c r="N56" s="70"/>
      <c r="O56" s="83"/>
      <c r="P56" s="70"/>
      <c r="Q56" s="70"/>
      <c r="R56" s="71"/>
      <c r="S56" s="71"/>
      <c r="T56" s="67"/>
      <c r="U56" s="67"/>
      <c r="V56" s="67"/>
      <c r="W56" s="67"/>
      <c r="X56" s="67"/>
      <c r="Y56" s="67"/>
    </row>
    <row r="57" spans="1:25" s="2" customFormat="1" ht="13.8" x14ac:dyDescent="0.3">
      <c r="A57" s="17"/>
      <c r="B57" s="17"/>
      <c r="C57" s="17"/>
      <c r="D57" s="17"/>
      <c r="F57" s="81"/>
      <c r="G57" s="17"/>
      <c r="H57" s="17"/>
      <c r="I57" s="17"/>
      <c r="J57" s="17"/>
      <c r="K57" s="17"/>
      <c r="M57" s="70"/>
      <c r="N57" s="70"/>
      <c r="O57" s="70"/>
      <c r="P57" s="70"/>
      <c r="Q57" s="70"/>
      <c r="R57" s="71"/>
      <c r="S57" s="71"/>
      <c r="T57" s="67"/>
      <c r="U57" s="67"/>
      <c r="V57" s="67"/>
      <c r="W57" s="67"/>
      <c r="X57" s="67"/>
      <c r="Y57" s="67"/>
    </row>
    <row r="58" spans="1:25" s="2" customFormat="1" ht="13.8" x14ac:dyDescent="0.3">
      <c r="A58" s="17"/>
      <c r="B58" s="17"/>
      <c r="C58" s="17"/>
      <c r="D58" s="17"/>
      <c r="E58" s="17"/>
      <c r="F58" s="17"/>
      <c r="G58" s="17"/>
      <c r="H58" s="17"/>
      <c r="I58" s="17"/>
      <c r="J58" s="17"/>
      <c r="K58" s="17"/>
      <c r="M58" s="70"/>
      <c r="N58" s="70"/>
      <c r="O58" s="70"/>
      <c r="P58" s="70"/>
      <c r="Q58" s="70"/>
      <c r="R58" s="71"/>
      <c r="S58" s="71"/>
      <c r="T58" s="67"/>
      <c r="U58" s="67"/>
      <c r="V58" s="67"/>
      <c r="W58" s="67"/>
      <c r="X58" s="67"/>
      <c r="Y58" s="67"/>
    </row>
    <row r="59" spans="1:25" s="2" customFormat="1" ht="13.8" x14ac:dyDescent="0.3">
      <c r="K59" s="17"/>
      <c r="M59" s="70"/>
      <c r="N59" s="70"/>
      <c r="O59" s="84"/>
      <c r="P59" s="70"/>
      <c r="Q59" s="70"/>
      <c r="R59" s="71"/>
      <c r="S59" s="71"/>
      <c r="T59" s="67"/>
      <c r="U59" s="67"/>
      <c r="V59" s="67"/>
      <c r="W59" s="67"/>
      <c r="X59" s="67"/>
      <c r="Y59" s="67"/>
    </row>
    <row r="60" spans="1:25" s="2" customFormat="1" ht="13.8" x14ac:dyDescent="0.3">
      <c r="A60" s="17"/>
      <c r="B60" s="17" t="s">
        <v>120</v>
      </c>
      <c r="C60" s="17"/>
      <c r="D60" s="17"/>
      <c r="E60" s="17"/>
      <c r="F60" s="17"/>
      <c r="G60" s="17"/>
      <c r="H60" s="17"/>
      <c r="I60" s="17"/>
      <c r="J60" s="17"/>
      <c r="K60" s="17"/>
      <c r="M60" s="70"/>
      <c r="N60" s="70"/>
      <c r="O60" s="70"/>
      <c r="P60" s="70"/>
      <c r="Q60" s="70"/>
      <c r="R60" s="71"/>
      <c r="S60" s="71"/>
      <c r="T60" s="67"/>
      <c r="U60" s="67"/>
      <c r="V60" s="67"/>
      <c r="W60" s="67"/>
      <c r="X60" s="67"/>
      <c r="Y60" s="67"/>
    </row>
    <row r="61" spans="1:25" s="2" customFormat="1" ht="13.8" x14ac:dyDescent="0.3">
      <c r="A61" s="17"/>
      <c r="C61" s="17"/>
      <c r="D61" s="17"/>
      <c r="F61" s="79" t="s">
        <v>121</v>
      </c>
      <c r="G61" s="85"/>
      <c r="H61" s="17"/>
      <c r="I61" s="17"/>
      <c r="J61" s="17"/>
      <c r="K61" s="17"/>
      <c r="M61" s="70"/>
      <c r="N61" s="70"/>
      <c r="O61" s="70"/>
      <c r="P61" s="70"/>
      <c r="Q61" s="70"/>
      <c r="R61" s="71"/>
      <c r="S61" s="71"/>
      <c r="T61" s="67"/>
      <c r="U61" s="67"/>
      <c r="V61" s="67"/>
      <c r="W61" s="67"/>
      <c r="X61" s="67"/>
      <c r="Y61" s="67"/>
    </row>
    <row r="62" spans="1:25" s="2" customFormat="1" ht="13.8" x14ac:dyDescent="0.3">
      <c r="A62" s="17"/>
      <c r="B62" s="17"/>
      <c r="C62" s="17"/>
      <c r="D62" s="17"/>
      <c r="E62" s="17"/>
      <c r="F62" s="17"/>
      <c r="G62" s="17"/>
      <c r="H62" s="17"/>
      <c r="I62" s="17"/>
      <c r="J62" s="17"/>
      <c r="K62" s="17"/>
      <c r="M62" s="70"/>
      <c r="N62" s="70"/>
      <c r="O62" s="70"/>
      <c r="P62" s="70"/>
      <c r="Q62" s="70"/>
      <c r="R62" s="71"/>
      <c r="S62" s="71"/>
      <c r="T62" s="67"/>
      <c r="U62" s="67"/>
      <c r="V62" s="67"/>
      <c r="W62" s="67"/>
      <c r="X62" s="67"/>
      <c r="Y62" s="6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X216"/>
  <sheetViews>
    <sheetView tabSelected="1" view="pageBreakPreview" zoomScale="70" zoomScaleNormal="100" zoomScaleSheetLayoutView="70" workbookViewId="0">
      <selection activeCell="H6" sqref="H6"/>
    </sheetView>
  </sheetViews>
  <sheetFormatPr defaultColWidth="9.109375" defaultRowHeight="15.6" x14ac:dyDescent="0.3"/>
  <cols>
    <col min="1" max="2" width="9.109375" style="12"/>
    <col min="3" max="3" width="9.5546875" style="12" bestFit="1" customWidth="1"/>
    <col min="4" max="11" width="9.109375" style="12"/>
    <col min="12" max="12" width="5.44140625" style="2" customWidth="1"/>
    <col min="13" max="17" width="5.33203125" style="15" customWidth="1"/>
    <col min="18" max="19" width="5.33203125" style="16" customWidth="1"/>
    <col min="20" max="16384" width="9.109375" style="12"/>
  </cols>
  <sheetData>
    <row r="1" spans="1:102" s="2" customFormat="1" ht="13.8" x14ac:dyDescent="0.3">
      <c r="B1" s="3" t="s">
        <v>1</v>
      </c>
      <c r="C1" s="31" t="s">
        <v>0</v>
      </c>
      <c r="D1" s="29"/>
      <c r="E1" s="29"/>
      <c r="F1" s="30" t="s">
        <v>13</v>
      </c>
      <c r="G1" s="32">
        <f>X1</f>
        <v>4</v>
      </c>
      <c r="H1" s="29"/>
      <c r="M1" s="6" t="s">
        <v>14</v>
      </c>
      <c r="N1" s="6" t="s">
        <v>15</v>
      </c>
      <c r="O1" s="6" t="s">
        <v>16</v>
      </c>
      <c r="P1" s="6" t="s">
        <v>16</v>
      </c>
      <c r="Q1" s="6" t="s">
        <v>16</v>
      </c>
      <c r="R1" s="6" t="s">
        <v>17</v>
      </c>
      <c r="S1" s="6" t="s">
        <v>18</v>
      </c>
      <c r="T1" s="2" t="s">
        <v>24</v>
      </c>
      <c r="W1" s="3" t="s">
        <v>25</v>
      </c>
      <c r="X1" s="5">
        <f>SUM(M:M)</f>
        <v>4</v>
      </c>
    </row>
    <row r="2" spans="1:102" s="2" customFormat="1" ht="13.8" x14ac:dyDescent="0.3">
      <c r="B2" s="3" t="s">
        <v>2</v>
      </c>
      <c r="C2" s="31" t="s">
        <v>10</v>
      </c>
      <c r="D2" s="29"/>
      <c r="E2" s="29"/>
      <c r="F2" s="30" t="s">
        <v>5</v>
      </c>
      <c r="G2" s="31" t="s">
        <v>107</v>
      </c>
      <c r="H2" s="29"/>
      <c r="M2" s="7" t="s">
        <v>19</v>
      </c>
      <c r="N2" s="7" t="s">
        <v>19</v>
      </c>
      <c r="O2" s="7" t="s">
        <v>15</v>
      </c>
      <c r="P2" s="7" t="s">
        <v>15</v>
      </c>
      <c r="Q2" s="7" t="s">
        <v>15</v>
      </c>
      <c r="R2" s="7" t="s">
        <v>19</v>
      </c>
      <c r="S2" s="7" t="s">
        <v>19</v>
      </c>
      <c r="W2" s="3" t="s">
        <v>26</v>
      </c>
      <c r="X2" s="5">
        <f>SUM(N:N)</f>
        <v>0</v>
      </c>
    </row>
    <row r="3" spans="1:102" s="2" customFormat="1" ht="13.8" x14ac:dyDescent="0.3">
      <c r="B3" s="3" t="s">
        <v>3</v>
      </c>
      <c r="C3" s="33" t="s">
        <v>105</v>
      </c>
      <c r="D3" s="29"/>
      <c r="E3" s="29"/>
      <c r="F3" s="30" t="s">
        <v>4</v>
      </c>
      <c r="G3" s="31" t="s">
        <v>106</v>
      </c>
      <c r="H3" s="29"/>
      <c r="M3" s="7"/>
      <c r="N3" s="7"/>
      <c r="O3" s="7"/>
      <c r="P3" s="7"/>
      <c r="Q3" s="7"/>
      <c r="R3" s="7"/>
      <c r="S3" s="7"/>
      <c r="W3" s="3" t="s">
        <v>27</v>
      </c>
      <c r="X3" s="5">
        <f>SUM(O:O)</f>
        <v>0</v>
      </c>
    </row>
    <row r="4" spans="1:102" s="2" customFormat="1" ht="13.8" x14ac:dyDescent="0.3">
      <c r="B4" s="3" t="s">
        <v>20</v>
      </c>
      <c r="C4" s="5"/>
      <c r="F4" s="3" t="s">
        <v>21</v>
      </c>
      <c r="G4" s="28" t="s">
        <v>95</v>
      </c>
      <c r="M4" s="7"/>
      <c r="N4" s="7"/>
      <c r="O4" s="7"/>
      <c r="P4" s="7"/>
      <c r="Q4" s="15"/>
      <c r="R4" s="16"/>
      <c r="S4" s="16"/>
      <c r="W4" s="3" t="s">
        <v>27</v>
      </c>
      <c r="X4" s="5">
        <f>SUM(P:P)</f>
        <v>0</v>
      </c>
    </row>
    <row r="5" spans="1:102" s="2" customFormat="1" ht="13.8" x14ac:dyDescent="0.3">
      <c r="B5" s="3" t="s">
        <v>22</v>
      </c>
      <c r="C5" s="32" t="s">
        <v>108</v>
      </c>
      <c r="E5" s="3"/>
      <c r="M5" s="7"/>
      <c r="N5" s="7"/>
      <c r="O5" s="7"/>
      <c r="P5" s="7"/>
      <c r="Q5" s="15"/>
      <c r="R5" s="16"/>
      <c r="S5" s="16"/>
      <c r="W5" s="3" t="s">
        <v>27</v>
      </c>
      <c r="X5" s="5">
        <f>SUM(Q:Q)</f>
        <v>0</v>
      </c>
    </row>
    <row r="6" spans="1:102" s="2" customFormat="1" ht="13.8" x14ac:dyDescent="0.3">
      <c r="B6" s="2" t="s">
        <v>7</v>
      </c>
      <c r="C6" s="8"/>
      <c r="M6" s="7"/>
      <c r="N6" s="7"/>
      <c r="O6" s="7"/>
      <c r="P6" s="7"/>
      <c r="Q6" s="15"/>
      <c r="R6" s="16"/>
      <c r="S6" s="16"/>
      <c r="W6" s="3" t="s">
        <v>28</v>
      </c>
      <c r="X6" s="5">
        <f>SUM(R:R)</f>
        <v>0</v>
      </c>
    </row>
    <row r="7" spans="1:102" s="2" customFormat="1" ht="13.8" x14ac:dyDescent="0.3">
      <c r="M7" s="7"/>
      <c r="N7" s="7"/>
      <c r="O7" s="7"/>
      <c r="P7" s="7"/>
      <c r="Q7" s="15"/>
      <c r="R7" s="16"/>
      <c r="S7" s="16"/>
      <c r="W7" s="3" t="s">
        <v>29</v>
      </c>
      <c r="X7" s="5">
        <f>SUM(S:S)</f>
        <v>0</v>
      </c>
    </row>
    <row r="8" spans="1:102" s="2" customFormat="1" ht="13.8" x14ac:dyDescent="0.3">
      <c r="A8" s="72"/>
      <c r="E8" s="3" t="s">
        <v>1</v>
      </c>
      <c r="F8" s="5" t="str">
        <f>$C$1</f>
        <v>R. Abbott</v>
      </c>
      <c r="H8" s="4"/>
      <c r="I8" s="3" t="s">
        <v>8</v>
      </c>
      <c r="J8" s="9" t="str">
        <f>$G$2</f>
        <v>AA-SM-223</v>
      </c>
      <c r="K8" s="10"/>
      <c r="L8" s="1"/>
      <c r="M8" s="7"/>
      <c r="N8" s="7"/>
      <c r="O8" s="7"/>
      <c r="P8" s="7"/>
      <c r="Q8" s="15"/>
      <c r="R8" s="16"/>
      <c r="S8" s="16"/>
    </row>
    <row r="9" spans="1:102" s="2" customFormat="1" ht="13.8" x14ac:dyDescent="0.3">
      <c r="E9" s="3" t="s">
        <v>2</v>
      </c>
      <c r="F9" s="4" t="str">
        <f>$C$2</f>
        <v xml:space="preserve"> </v>
      </c>
      <c r="H9" s="4"/>
      <c r="I9" s="3" t="s">
        <v>9</v>
      </c>
      <c r="J9" s="10" t="str">
        <f>$G$3</f>
        <v>IR</v>
      </c>
      <c r="K9" s="10"/>
      <c r="L9" s="1"/>
      <c r="M9" s="7">
        <v>1</v>
      </c>
      <c r="N9" s="7"/>
      <c r="O9" s="7"/>
      <c r="P9" s="7"/>
      <c r="Q9" s="15"/>
      <c r="R9" s="16"/>
      <c r="S9" s="16"/>
    </row>
    <row r="10" spans="1:102" s="2" customFormat="1" ht="13.8" x14ac:dyDescent="0.3">
      <c r="E10" s="3" t="s">
        <v>3</v>
      </c>
      <c r="F10" s="4" t="str">
        <f>$C$3</f>
        <v>20/10/2013</v>
      </c>
      <c r="H10" s="4"/>
      <c r="I10" s="3" t="s">
        <v>6</v>
      </c>
      <c r="J10" s="5" t="str">
        <f>L10&amp;" of "&amp;$G$1</f>
        <v>1 of 4</v>
      </c>
      <c r="K10" s="4"/>
      <c r="L10" s="1">
        <f>SUM($M$1:M9)</f>
        <v>1</v>
      </c>
      <c r="M10" s="7"/>
      <c r="N10" s="7"/>
      <c r="O10" s="7"/>
      <c r="P10" s="7"/>
      <c r="Q10" s="15"/>
      <c r="R10" s="16"/>
      <c r="S10" s="16"/>
    </row>
    <row r="11" spans="1:102" s="2" customFormat="1" ht="13.8" x14ac:dyDescent="0.3">
      <c r="E11" s="3" t="s">
        <v>23</v>
      </c>
      <c r="F11" s="4" t="str">
        <f>$C$5</f>
        <v>STANDARD SPREADSHEET METHOD</v>
      </c>
      <c r="I11" s="11"/>
      <c r="J11" s="5"/>
      <c r="M11" s="7"/>
      <c r="N11" s="7"/>
      <c r="O11" s="7"/>
      <c r="P11" s="7"/>
      <c r="Q11" s="7"/>
      <c r="R11" s="7"/>
      <c r="S11" s="7"/>
    </row>
    <row r="12" spans="1:102" x14ac:dyDescent="0.3">
      <c r="B12" s="13" t="str">
        <f>($C$4)&amp;" "&amp;$G$4</f>
        <v xml:space="preserve"> Two Bellcrank Kinematic System</v>
      </c>
      <c r="M12" s="7"/>
      <c r="N12" s="7"/>
      <c r="O12" s="7"/>
      <c r="P12" s="7"/>
      <c r="Q12" s="14"/>
      <c r="R12" s="14"/>
      <c r="S12" s="14"/>
    </row>
    <row r="13" spans="1:102" s="2" customFormat="1" ht="13.8" x14ac:dyDescent="0.3">
      <c r="M13" s="7"/>
      <c r="N13" s="7"/>
      <c r="O13" s="7"/>
      <c r="P13" s="7"/>
      <c r="Q13" s="7"/>
      <c r="R13" s="7"/>
      <c r="S13" s="7"/>
    </row>
    <row r="14" spans="1:102" s="2" customFormat="1" x14ac:dyDescent="0.3">
      <c r="M14" s="7"/>
      <c r="N14" s="7"/>
      <c r="O14" s="7"/>
      <c r="P14" s="7"/>
      <c r="Q14" s="7"/>
      <c r="R14" s="7"/>
      <c r="S14" s="7"/>
      <c r="W14" s="37">
        <f>IF('TWO BELLCRANK'!$I$53=1,'TWO BELLCRANK'!BC19,'TWO BELLCRANK'!BE19)</f>
        <v>11.623082683966649</v>
      </c>
      <c r="X14" s="37">
        <f>IF('TWO BELLCRANK'!$I$53=1,'TWO BELLCRANK'!BD19,'TWO BELLCRANK'!BF19)</f>
        <v>2.1891051779092909</v>
      </c>
      <c r="Y14" s="36"/>
      <c r="AC14" s="36"/>
      <c r="AD14" s="12"/>
      <c r="AE14" s="36"/>
      <c r="AF14" s="36"/>
      <c r="AG14" s="36"/>
      <c r="AH14" s="36"/>
      <c r="AI14" s="36"/>
      <c r="AJ14" s="36"/>
      <c r="AK14" s="40" t="s">
        <v>48</v>
      </c>
      <c r="AL14" s="40"/>
      <c r="AM14" s="40" t="s">
        <v>48</v>
      </c>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row>
    <row r="15" spans="1:102" s="2" customFormat="1" ht="13.8" x14ac:dyDescent="0.3">
      <c r="A15" s="17"/>
      <c r="H15" s="17"/>
      <c r="I15" s="17"/>
      <c r="J15" s="17"/>
      <c r="K15" s="17"/>
      <c r="M15" s="15"/>
      <c r="N15" s="15"/>
      <c r="O15" s="15"/>
      <c r="P15" s="15"/>
      <c r="Q15" s="15"/>
      <c r="R15" s="16"/>
      <c r="S15" s="16"/>
      <c r="W15" s="37"/>
      <c r="X15" s="37"/>
      <c r="Y15" s="36"/>
      <c r="AC15" s="36"/>
      <c r="AE15" s="36"/>
      <c r="AF15" s="40"/>
      <c r="AG15" s="40"/>
      <c r="AH15" s="40"/>
      <c r="AI15" s="40"/>
      <c r="AJ15" s="40"/>
      <c r="AK15" s="40" t="s">
        <v>49</v>
      </c>
      <c r="AL15" s="40"/>
      <c r="AM15" s="40" t="s">
        <v>49</v>
      </c>
      <c r="AN15" s="40"/>
      <c r="AO15" s="40"/>
      <c r="AP15" s="40"/>
      <c r="AQ15" s="40"/>
      <c r="AR15" s="40"/>
      <c r="AS15" s="40"/>
      <c r="AT15" s="40"/>
      <c r="AU15" s="40"/>
      <c r="AV15" s="40"/>
      <c r="AW15" s="40"/>
      <c r="AX15" s="40"/>
      <c r="AY15" s="40"/>
      <c r="AZ15" s="40"/>
      <c r="BA15" s="40"/>
      <c r="BB15" s="40"/>
      <c r="BC15" s="40" t="s">
        <v>50</v>
      </c>
      <c r="BD15" s="40"/>
      <c r="BE15" s="40" t="s">
        <v>51</v>
      </c>
      <c r="BF15" s="40"/>
      <c r="BG15" s="36"/>
      <c r="BH15" s="36"/>
      <c r="BI15" s="36"/>
      <c r="BJ15" s="36"/>
      <c r="BK15" s="36"/>
    </row>
    <row r="16" spans="1:102" s="2" customFormat="1" ht="13.8" x14ac:dyDescent="0.3">
      <c r="A16" s="17"/>
      <c r="H16" s="17"/>
      <c r="I16" s="17"/>
      <c r="J16" s="17"/>
      <c r="K16" s="17"/>
      <c r="M16" s="15"/>
      <c r="N16" s="15"/>
      <c r="O16" s="15"/>
      <c r="P16" s="15"/>
      <c r="Q16" s="15"/>
      <c r="R16" s="16"/>
      <c r="S16" s="16"/>
      <c r="W16" s="37">
        <f>IF('TWO BELLCRANK'!$I$55=1,'TWO BELLCRANK'!BC21,'TWO BELLCRANK'!BE21)</f>
        <v>20.311706174027485</v>
      </c>
      <c r="X16" s="37">
        <f>IF('TWO BELLCRANK'!$I$55=1,'TWO BELLCRANK'!BD21,'TWO BELLCRANK'!BF21)</f>
        <v>12.134734168826711</v>
      </c>
      <c r="Y16" s="36"/>
      <c r="AC16" s="36"/>
      <c r="AE16" s="36"/>
      <c r="AF16" s="40" t="s">
        <v>12</v>
      </c>
      <c r="AG16" s="40" t="s">
        <v>39</v>
      </c>
      <c r="AH16" s="40" t="s">
        <v>37</v>
      </c>
      <c r="AI16" s="40"/>
      <c r="AJ16" s="40"/>
      <c r="AK16" s="40" t="s">
        <v>52</v>
      </c>
      <c r="AL16" s="40"/>
      <c r="AM16" s="40" t="s">
        <v>53</v>
      </c>
      <c r="AN16" s="40"/>
      <c r="AO16" s="40" t="s">
        <v>54</v>
      </c>
      <c r="AP16" s="40" t="s">
        <v>55</v>
      </c>
      <c r="AQ16" s="40" t="s">
        <v>56</v>
      </c>
      <c r="AR16" s="40" t="s">
        <v>57</v>
      </c>
      <c r="AS16" s="40" t="s">
        <v>58</v>
      </c>
      <c r="AT16" s="40" t="s">
        <v>59</v>
      </c>
      <c r="AU16" s="40"/>
      <c r="AV16" s="40" t="s">
        <v>42</v>
      </c>
      <c r="AW16" s="40" t="s">
        <v>43</v>
      </c>
      <c r="AX16" s="40"/>
      <c r="AY16" s="40" t="s">
        <v>47</v>
      </c>
      <c r="AZ16" s="40" t="s">
        <v>60</v>
      </c>
      <c r="BA16" s="40" t="s">
        <v>61</v>
      </c>
      <c r="BB16" s="40"/>
      <c r="BC16" s="40" t="s">
        <v>40</v>
      </c>
      <c r="BD16" s="40" t="s">
        <v>38</v>
      </c>
      <c r="BE16" s="40" t="s">
        <v>40</v>
      </c>
      <c r="BF16" s="40" t="s">
        <v>38</v>
      </c>
      <c r="BG16" s="36"/>
      <c r="BH16" s="36"/>
      <c r="BI16" s="36"/>
      <c r="BJ16" s="36"/>
      <c r="BK16" s="36"/>
    </row>
    <row r="17" spans="1:63" s="2" customFormat="1" ht="13.8" x14ac:dyDescent="0.3">
      <c r="A17" s="17"/>
      <c r="H17" s="17"/>
      <c r="I17" s="17"/>
      <c r="J17" s="17"/>
      <c r="K17" s="17"/>
      <c r="M17" s="15"/>
      <c r="N17" s="15"/>
      <c r="O17" s="15"/>
      <c r="P17" s="15"/>
      <c r="Q17" s="15"/>
      <c r="R17" s="16"/>
      <c r="S17" s="16"/>
      <c r="W17" s="37"/>
      <c r="X17" s="37"/>
      <c r="Y17" s="36"/>
      <c r="AC17" s="36"/>
      <c r="AE17" s="36"/>
      <c r="AF17" s="40" t="s">
        <v>62</v>
      </c>
      <c r="AG17" s="41" t="s">
        <v>41</v>
      </c>
      <c r="AH17" s="41" t="s">
        <v>41</v>
      </c>
      <c r="AI17" s="40"/>
      <c r="AJ17" s="40"/>
      <c r="AK17" s="40" t="s">
        <v>41</v>
      </c>
      <c r="AL17" s="40"/>
      <c r="AM17" s="41" t="s">
        <v>41</v>
      </c>
      <c r="AN17" s="41"/>
      <c r="AO17" s="41" t="s">
        <v>41</v>
      </c>
      <c r="AP17" s="41" t="s">
        <v>41</v>
      </c>
      <c r="AQ17" s="41" t="s">
        <v>41</v>
      </c>
      <c r="AR17" s="41" t="s">
        <v>41</v>
      </c>
      <c r="AS17" s="41" t="s">
        <v>41</v>
      </c>
      <c r="AT17" s="41" t="s">
        <v>41</v>
      </c>
      <c r="AU17" s="41"/>
      <c r="AV17" s="41"/>
      <c r="AW17" s="41"/>
      <c r="AX17" s="41"/>
      <c r="AY17" s="41"/>
      <c r="AZ17" s="41"/>
      <c r="BA17" s="41"/>
      <c r="BB17" s="41"/>
      <c r="BC17" s="41" t="s">
        <v>41</v>
      </c>
      <c r="BD17" s="41" t="s">
        <v>41</v>
      </c>
      <c r="BE17" s="41" t="s">
        <v>41</v>
      </c>
      <c r="BF17" s="41" t="s">
        <v>41</v>
      </c>
      <c r="BG17" s="36"/>
      <c r="BH17" s="36"/>
      <c r="BI17" s="36"/>
      <c r="BJ17" s="36"/>
      <c r="BK17" s="36"/>
    </row>
    <row r="18" spans="1:63" s="2" customFormat="1" ht="13.8" x14ac:dyDescent="0.3">
      <c r="A18" s="17"/>
      <c r="H18" s="17"/>
      <c r="I18" s="17"/>
      <c r="J18" s="17"/>
      <c r="K18" s="17"/>
      <c r="M18" s="15"/>
      <c r="N18" s="15"/>
      <c r="O18" s="15"/>
      <c r="P18" s="15"/>
      <c r="Q18" s="15"/>
      <c r="R18" s="16"/>
      <c r="S18" s="16"/>
      <c r="W18" s="37"/>
      <c r="X18" s="37"/>
      <c r="Y18" s="36"/>
      <c r="AC18" s="36"/>
      <c r="AE18" s="42" t="s">
        <v>63</v>
      </c>
      <c r="AF18" s="40"/>
      <c r="AG18" s="41"/>
      <c r="AH18" s="41"/>
      <c r="AI18" s="40"/>
      <c r="AJ18" s="40"/>
      <c r="AK18" s="40"/>
      <c r="AL18" s="40"/>
      <c r="AM18" s="41"/>
      <c r="AN18" s="41"/>
      <c r="AO18" s="41"/>
      <c r="AP18" s="41"/>
      <c r="AQ18" s="41"/>
      <c r="AR18" s="41"/>
      <c r="AS18" s="41"/>
      <c r="AT18" s="41"/>
      <c r="AU18" s="41"/>
      <c r="AV18" s="41"/>
      <c r="AW18" s="41"/>
      <c r="AX18" s="41"/>
      <c r="AY18" s="41"/>
      <c r="AZ18" s="41"/>
      <c r="BA18" s="41"/>
      <c r="BB18" s="41"/>
      <c r="BC18" s="41"/>
      <c r="BD18" s="41"/>
      <c r="BE18" s="41"/>
      <c r="BF18" s="41"/>
      <c r="BG18" s="36"/>
      <c r="BH18" s="36"/>
      <c r="BI18" s="36"/>
      <c r="BJ18" s="36"/>
      <c r="BK18" s="36"/>
    </row>
    <row r="19" spans="1:63" s="2" customFormat="1" ht="13.8" x14ac:dyDescent="0.3">
      <c r="A19" s="17"/>
      <c r="H19" s="17"/>
      <c r="I19" s="17"/>
      <c r="J19" s="17"/>
      <c r="K19" s="17"/>
      <c r="M19" s="15"/>
      <c r="N19" s="15"/>
      <c r="O19" s="15"/>
      <c r="P19" s="15"/>
      <c r="Q19" s="15"/>
      <c r="R19" s="16"/>
      <c r="S19" s="15"/>
      <c r="W19" s="37">
        <f>IF('TWO BELLCRANK'!$I$53=1,'TWO BELLCRANK'!AT73,'TWO BELLCRANK'!AV73)</f>
        <v>12.433894653247572</v>
      </c>
      <c r="X19" s="37">
        <f>IF('TWO BELLCRANK'!$I$53=1,'TWO BELLCRANK'!AU73,'TWO BELLCRANK'!AW73)</f>
        <v>2.5798429908258416</v>
      </c>
      <c r="Y19" s="36"/>
      <c r="Z19" s="37">
        <f>IF('TWO BELLCRANK'!$I$55=1,'TWO BELLCRANK'!AT123,'TWO BELLCRANK'!AV123)</f>
        <v>21.075879543124465</v>
      </c>
      <c r="AA19" s="37">
        <f>IF('TWO BELLCRANK'!$I$55=1,'TWO BELLCRANK'!AU123,'TWO BELLCRANK'!AW123)</f>
        <v>12.916357312849879</v>
      </c>
      <c r="AC19" s="36"/>
      <c r="AE19" s="36"/>
      <c r="AG19" s="37">
        <f>'TWO BELLCRANK'!$C$47*COS(RADIANS(W67))+'TWO BELLCRANK'!$C$55</f>
        <v>0.64704761275630185</v>
      </c>
      <c r="AH19" s="37">
        <f>'TWO BELLCRANK'!$C$47*SIN(RADIANS(W67))+'TWO BELLCRANK'!$D$55</f>
        <v>2.9148145657226707</v>
      </c>
      <c r="AI19" s="37"/>
      <c r="AJ19" s="37"/>
      <c r="AK19" s="37">
        <f>(ABS(('TWO BELLCRANK'!W14-AG19)*('TWO BELLCRANK'!X14-'TWO BELLCRANK'!$AL$31)-('TWO BELLCRANK'!W14-'TWO BELLCRANK'!$AK$31)*('TWO BELLCRANK'!X14-AH19)))/SQRT(('TWO BELLCRANK'!W14-AG19)^2+('TWO BELLCRANK'!X14-AH19)^2)</f>
        <v>2.4522416264346458</v>
      </c>
      <c r="AL19" s="37"/>
      <c r="AM19" s="37">
        <f>(ABS(('TWO BELLCRANK'!W14-AG19)*('TWO BELLCRANK'!X14-'TWO BELLCRANK'!$AL$37)-('TWO BELLCRANK'!W14-'TWO BELLCRANK'!$AK$37)*('TWO BELLCRANK'!X14-AH19)))/SQRT(('TWO BELLCRANK'!W14-AG19)^2+('TWO BELLCRANK'!X14-AH19)^2)</f>
        <v>3.6805779632749722</v>
      </c>
      <c r="AN19" s="37"/>
      <c r="AO19" s="37">
        <f>AG19</f>
        <v>0.64704761275630185</v>
      </c>
      <c r="AP19" s="37">
        <f>AH19</f>
        <v>2.9148145657226707</v>
      </c>
      <c r="AQ19" s="37">
        <f>'TWO BELLCRANK'!$C$48</f>
        <v>11</v>
      </c>
      <c r="AR19" s="37">
        <f>'TWO BELLCRANK'!$AK$37</f>
        <v>10.303000000000001</v>
      </c>
      <c r="AS19" s="37">
        <f>'TWO BELLCRANK'!$AL$37</f>
        <v>5.9649999999999999</v>
      </c>
      <c r="AT19" s="37">
        <f>'TWO BELLCRANK'!$C$49</f>
        <v>4</v>
      </c>
      <c r="AU19" s="37"/>
      <c r="AV19" s="37">
        <f>(AT19^2-AQ19^2-AR19^2+AO19^2-AS19^2+AP19^2)/(2*(+AO19-AR19))</f>
        <v>12.314591554348103</v>
      </c>
      <c r="AW19" s="37">
        <f>-((+AP19-AS19))/((+AO19-AR19))</f>
        <v>-0.31588654458434084</v>
      </c>
      <c r="AX19" s="37"/>
      <c r="AY19" s="37">
        <f>1+AW19^2</f>
        <v>1.0997843090494348</v>
      </c>
      <c r="AZ19" s="37">
        <f>2*AW19*AV19-2*AO19*AW19-2*AP19</f>
        <v>-13.20086941043613</v>
      </c>
      <c r="BA19" s="37">
        <f>AV19^2-2*AO19*AV19+AO19^2+AP19^2-AQ19^2</f>
        <v>23.627725581524601</v>
      </c>
      <c r="BB19" s="37"/>
      <c r="BC19" s="37">
        <f>AV19+AW19*BD19</f>
        <v>9.2144687481729193</v>
      </c>
      <c r="BD19" s="37">
        <f>(-AZ19+(AZ19^2-4*AY19*BA19)^0.5)/(2*AY19)</f>
        <v>9.8140388038828306</v>
      </c>
      <c r="BE19" s="37">
        <f>AV19+BF19*AW19</f>
        <v>11.623082683966649</v>
      </c>
      <c r="BF19" s="37">
        <f>(-AZ19-(AZ19^2-4*AY19*BA19)^0.5)/(2*AY19)</f>
        <v>2.1891051779092909</v>
      </c>
      <c r="BG19" s="36"/>
      <c r="BH19" s="39">
        <f>'TWO BELLCRANK'!H50/AK19</f>
        <v>2038.9507893924717</v>
      </c>
      <c r="BI19" s="56"/>
      <c r="BJ19" s="39">
        <f>BH19*AM19</f>
        <v>7504.5173436400401</v>
      </c>
      <c r="BK19" s="36"/>
    </row>
    <row r="20" spans="1:63" s="2" customFormat="1" ht="13.8" x14ac:dyDescent="0.3">
      <c r="A20" s="17"/>
      <c r="H20" s="17"/>
      <c r="I20" s="17"/>
      <c r="J20" s="17"/>
      <c r="K20" s="17"/>
      <c r="M20" s="15"/>
      <c r="N20" s="15"/>
      <c r="O20" s="15"/>
      <c r="P20" s="15"/>
      <c r="Q20" s="15"/>
      <c r="R20" s="16"/>
      <c r="S20" s="16"/>
      <c r="W20" s="37">
        <f>IF('TWO BELLCRANK'!$I$53=1,'TWO BELLCRANK'!AT74,'TWO BELLCRANK'!AV74)</f>
        <v>12.340415259707253</v>
      </c>
      <c r="X20" s="37">
        <f>IF('TWO BELLCRANK'!$I$53=1,'TWO BELLCRANK'!AU74,'TWO BELLCRANK'!AW74)</f>
        <v>2.5227712075586721</v>
      </c>
      <c r="Y20" s="36"/>
      <c r="Z20" s="37">
        <f>IF('TWO BELLCRANK'!$I$55=1,'TWO BELLCRANK'!AT124,'TWO BELLCRANK'!AV124)</f>
        <v>20.983276176018002</v>
      </c>
      <c r="AA20" s="37">
        <f>IF('TWO BELLCRANK'!$I$55=1,'TWO BELLCRANK'!AU124,'TWO BELLCRANK'!AW124)</f>
        <v>12.801683531160103</v>
      </c>
      <c r="AC20" s="36"/>
      <c r="AE20" s="42" t="s">
        <v>64</v>
      </c>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6"/>
      <c r="BH20" s="56"/>
      <c r="BI20" s="56"/>
      <c r="BJ20" s="56"/>
      <c r="BK20" s="36"/>
    </row>
    <row r="21" spans="1:63" s="2" customFormat="1" ht="13.8" x14ac:dyDescent="0.3">
      <c r="A21" s="17"/>
      <c r="H21" s="17"/>
      <c r="I21" s="17"/>
      <c r="J21" s="17"/>
      <c r="K21" s="17"/>
      <c r="M21" s="15"/>
      <c r="N21" s="15"/>
      <c r="O21" s="15"/>
      <c r="P21" s="15"/>
      <c r="Q21" s="15"/>
      <c r="R21" s="16"/>
      <c r="S21" s="16"/>
      <c r="W21" s="37">
        <f>IF('TWO BELLCRANK'!$I$53=1,'TWO BELLCRANK'!AT75,'TWO BELLCRANK'!AV75)</f>
        <v>12.243052946871153</v>
      </c>
      <c r="X21" s="37">
        <f>IF('TWO BELLCRANK'!$I$53=1,'TWO BELLCRANK'!AU75,'TWO BELLCRANK'!AW75)</f>
        <v>2.4669727612071761</v>
      </c>
      <c r="Y21" s="36"/>
      <c r="Z21" s="37">
        <f>IF('TWO BELLCRANK'!$I$55=1,'TWO BELLCRANK'!AT125,'TWO BELLCRANK'!AV125)</f>
        <v>20.887897700033754</v>
      </c>
      <c r="AA21" s="37">
        <f>IF('TWO BELLCRANK'!$I$55=1,'TWO BELLCRANK'!AU125,'TWO BELLCRANK'!AW125)</f>
        <v>12.690428603265724</v>
      </c>
      <c r="AC21" s="36"/>
      <c r="AE21" s="37">
        <f>BE19-'TWO BELLCRANK'!$AK$37</f>
        <v>1.320082683966648</v>
      </c>
      <c r="AF21" s="37">
        <f>DEGREES(ASIN(AE21/'TWO BELLCRANK'!$C$49))+'TWO BELLCRANK'!AL46</f>
        <v>79.27003014088794</v>
      </c>
      <c r="AG21" s="37">
        <f>'TWO BELLCRANK'!$AK$37+'TWO BELLCRANK'!$J$47*SIN(RADIANS(AF21))</f>
        <v>13.447049743945602</v>
      </c>
      <c r="AH21" s="37">
        <f>'TWO BELLCRANK'!$AL$37-'TWO BELLCRANK'!$J$47*COS(RADIANS(AF21))</f>
        <v>5.3692221826925675</v>
      </c>
      <c r="AI21" s="36"/>
      <c r="AJ21" s="36"/>
      <c r="AK21" s="37">
        <f>(ABS(('TWO BELLCRANK'!W16-AG21)*('TWO BELLCRANK'!X16-'TWO BELLCRANK'!$AL$37)-('TWO BELLCRANK'!W16-'TWO BELLCRANK'!$AK$37)*('TWO BELLCRANK'!X16-AH21)))/SQRT(('TWO BELLCRANK'!W16-AG21)^2+('TWO BELLCRANK'!X16-AH21)^2)</f>
        <v>2.631280981974768</v>
      </c>
      <c r="AL21" s="37"/>
      <c r="AM21" s="37">
        <f>(ABS(('TWO BELLCRANK'!W16-AG21)*('TWO BELLCRANK'!X16-'TWO BELLCRANK'!$AL$43)-('TWO BELLCRANK'!W16-'TWO BELLCRANK'!$AK$43)*('TWO BELLCRANK'!X16-AH21)))/SQRT(('TWO BELLCRANK'!W16-AG21)^2+('TWO BELLCRANK'!X16-AH21)^2)</f>
        <v>4.9793261686364083</v>
      </c>
      <c r="AN21" s="36"/>
      <c r="AO21" s="37">
        <f>AH21</f>
        <v>5.3692221826925675</v>
      </c>
      <c r="AP21" s="37">
        <f>AG21</f>
        <v>13.447049743945602</v>
      </c>
      <c r="AQ21" s="37">
        <f>'TWO BELLCRANK'!$J$48</f>
        <v>15</v>
      </c>
      <c r="AR21" s="37">
        <f>'TWO BELLCRANK'!$AK$43</f>
        <v>17.14</v>
      </c>
      <c r="AS21" s="37">
        <f>'TWO BELLCRANK'!$AL$43</f>
        <v>16</v>
      </c>
      <c r="AT21" s="37">
        <f>'TWO BELLCRANK'!$J$49</f>
        <v>5</v>
      </c>
      <c r="AU21" s="37"/>
      <c r="AV21" s="37">
        <f>(AT21^2-AQ21^2-AR21^2+AO21^2-AS21^2+AP21^2)/(2*(+AO21-AR21))</f>
        <v>22.943594498170938</v>
      </c>
      <c r="AW21" s="37">
        <f>-((+AP21-AS21))/((+AO21-AR21))</f>
        <v>-0.21688883229964712</v>
      </c>
      <c r="AX21" s="37"/>
      <c r="AY21" s="37">
        <f>1+AW21^2</f>
        <v>1.0470407655763045</v>
      </c>
      <c r="AZ21" s="37">
        <f>2*AW21*AV21-2*AO21*AW21-2*AP21</f>
        <v>-34.517469667697902</v>
      </c>
      <c r="BA21" s="37">
        <f>AV21^2-2*AO21*AV21+AO21^2+AP21^2-AQ21^2</f>
        <v>264.68170909920013</v>
      </c>
      <c r="BB21" s="37"/>
      <c r="BC21" s="37">
        <f>AV21+AW21*BD21</f>
        <v>18.425375647600095</v>
      </c>
      <c r="BD21" s="37">
        <f>(-AZ21+(AZ21^2-4*AY21*BA21)^0.5)/(2*AY21)</f>
        <v>20.831957102930076</v>
      </c>
      <c r="BE21" s="37">
        <f>AV21+BF21*AW21</f>
        <v>20.311706174027485</v>
      </c>
      <c r="BF21" s="37">
        <f>(-AZ21-(AZ21^2-4*AY21*BA21)^0.5)/(2*AY21)</f>
        <v>12.134734168826711</v>
      </c>
      <c r="BG21" s="36"/>
      <c r="BH21" s="39">
        <f>BJ19/AK21</f>
        <v>2852.0395180327432</v>
      </c>
      <c r="BI21" s="56"/>
      <c r="BJ21" s="39">
        <f>BH21*AM21</f>
        <v>14201.235006125607</v>
      </c>
      <c r="BK21" s="36"/>
    </row>
    <row r="22" spans="1:63" s="2" customFormat="1" ht="13.8" x14ac:dyDescent="0.3">
      <c r="A22" s="17"/>
      <c r="H22" s="17"/>
      <c r="I22" s="17"/>
      <c r="J22" s="17"/>
      <c r="K22" s="17"/>
      <c r="M22" s="15"/>
      <c r="N22" s="15"/>
      <c r="O22" s="15"/>
      <c r="P22" s="15"/>
      <c r="Q22" s="15"/>
      <c r="R22" s="16"/>
      <c r="S22" s="16"/>
      <c r="W22" s="37">
        <f>IF('TWO BELLCRANK'!$I$53=1,'TWO BELLCRANK'!AT76,'TWO BELLCRANK'!AV76)</f>
        <v>12.142186785147439</v>
      </c>
      <c r="X22" s="37">
        <f>IF('TWO BELLCRANK'!$I$53=1,'TWO BELLCRANK'!AU76,'TWO BELLCRANK'!AW76)</f>
        <v>2.4129031587892973</v>
      </c>
      <c r="Y22" s="36"/>
      <c r="Z22" s="37">
        <f>IF('TWO BELLCRANK'!$I$55=1,'TWO BELLCRANK'!AT126,'TWO BELLCRANK'!AV126)</f>
        <v>20.790362735223891</v>
      </c>
      <c r="AA22" s="37">
        <f>IF('TWO BELLCRANK'!$I$55=1,'TWO BELLCRANK'!AU126,'TWO BELLCRANK'!AW126)</f>
        <v>12.58315175910769</v>
      </c>
      <c r="AC22" s="36"/>
    </row>
    <row r="23" spans="1:63" s="2" customFormat="1" ht="13.8" x14ac:dyDescent="0.3">
      <c r="A23" s="17"/>
      <c r="H23" s="17"/>
      <c r="I23" s="17"/>
      <c r="J23" s="17"/>
      <c r="K23" s="17"/>
      <c r="M23" s="15"/>
      <c r="N23" s="15"/>
      <c r="O23" s="15"/>
      <c r="P23" s="15"/>
      <c r="Q23" s="15"/>
      <c r="R23" s="16"/>
      <c r="S23" s="16"/>
      <c r="W23" s="37">
        <f>IF('TWO BELLCRANK'!$I$53=1,'TWO BELLCRANK'!AT77,'TWO BELLCRANK'!AV77)</f>
        <v>12.038211474320917</v>
      </c>
      <c r="X23" s="37">
        <f>IF('TWO BELLCRANK'!$I$53=1,'TWO BELLCRANK'!AU77,'TWO BELLCRANK'!AW77)</f>
        <v>2.3609687654814837</v>
      </c>
      <c r="Y23" s="36"/>
      <c r="Z23" s="37">
        <f>IF('TWO BELLCRANK'!$I$55=1,'TWO BELLCRANK'!AT127,'TWO BELLCRANK'!AV127)</f>
        <v>20.691282044474374</v>
      </c>
      <c r="AA23" s="37">
        <f>IF('TWO BELLCRANK'!$I$55=1,'TWO BELLCRANK'!AU127,'TWO BELLCRANK'!AW127)</f>
        <v>12.480284693246642</v>
      </c>
      <c r="AC23" s="36"/>
    </row>
    <row r="24" spans="1:63" s="2" customFormat="1" ht="13.8" x14ac:dyDescent="0.3">
      <c r="A24" s="17"/>
      <c r="H24" s="17"/>
      <c r="I24" s="17"/>
      <c r="J24" s="17"/>
      <c r="K24" s="17"/>
      <c r="M24" s="15"/>
      <c r="N24" s="15"/>
      <c r="O24" s="15"/>
      <c r="P24" s="15"/>
      <c r="Q24" s="15"/>
      <c r="R24" s="16"/>
      <c r="S24" s="16"/>
      <c r="W24" s="37">
        <f>IF('TWO BELLCRANK'!$I$53=1,'TWO BELLCRANK'!AT78,'TWO BELLCRANK'!AV78)</f>
        <v>11.931531199978805</v>
      </c>
      <c r="X24" s="37">
        <f>IF('TWO BELLCRANK'!$I$53=1,'TWO BELLCRANK'!AU78,'TWO BELLCRANK'!AW78)</f>
        <v>2.3115241028993254</v>
      </c>
      <c r="Y24" s="36"/>
      <c r="Z24" s="37">
        <f>IF('TWO BELLCRANK'!$I$55=1,'TWO BELLCRANK'!AT128,'TWO BELLCRANK'!AV128)</f>
        <v>20.591245606523294</v>
      </c>
      <c r="AA24" s="37">
        <f>IF('TWO BELLCRANK'!$I$55=1,'TWO BELLCRANK'!AU128,'TWO BELLCRANK'!AW128)</f>
        <v>12.382140997294986</v>
      </c>
      <c r="AC24" s="36"/>
    </row>
    <row r="25" spans="1:63" s="2" customFormat="1" ht="13.8" x14ac:dyDescent="0.3">
      <c r="A25" s="17"/>
      <c r="H25" s="17"/>
      <c r="I25" s="17"/>
      <c r="J25" s="17"/>
      <c r="K25" s="17"/>
      <c r="M25" s="15"/>
      <c r="N25" s="15"/>
      <c r="O25" s="15"/>
      <c r="P25" s="15"/>
      <c r="Q25" s="15"/>
      <c r="R25" s="16"/>
      <c r="S25" s="16"/>
      <c r="W25" s="37">
        <f>IF('TWO BELLCRANK'!$I$53=1,'TWO BELLCRANK'!AT79,'TWO BELLCRANK'!AV79)</f>
        <v>11.82255369473333</v>
      </c>
      <c r="X25" s="37">
        <f>IF('TWO BELLCRANK'!$I$53=1,'TWO BELLCRANK'!AU79,'TWO BELLCRANK'!AW79)</f>
        <v>2.2648707362009226</v>
      </c>
      <c r="Y25" s="36"/>
      <c r="Z25" s="37">
        <f>IF('TWO BELLCRANK'!$I$55=1,'TWO BELLCRANK'!AT129,'TWO BELLCRANK'!AV129)</f>
        <v>20.490812030571767</v>
      </c>
      <c r="AA25" s="37">
        <f>IF('TWO BELLCRANK'!$I$55=1,'TWO BELLCRANK'!AU129,'TWO BELLCRANK'!AW129)</f>
        <v>12.288927549107203</v>
      </c>
      <c r="AC25" s="36"/>
    </row>
    <row r="26" spans="1:63" s="2" customFormat="1" ht="13.8" x14ac:dyDescent="0.3">
      <c r="A26" s="17"/>
      <c r="H26" s="17"/>
      <c r="I26" s="17"/>
      <c r="J26" s="17"/>
      <c r="K26" s="17"/>
      <c r="M26" s="15"/>
      <c r="N26" s="15"/>
      <c r="O26" s="15"/>
      <c r="P26" s="15"/>
      <c r="Q26" s="15"/>
      <c r="R26" s="16"/>
      <c r="S26" s="18"/>
      <c r="W26" s="37">
        <f>IF('TWO BELLCRANK'!$I$53=1,'TWO BELLCRANK'!AT80,'TWO BELLCRANK'!AV80)</f>
        <v>11.711684693571771</v>
      </c>
      <c r="X26" s="37">
        <f>IF('TWO BELLCRANK'!$I$53=1,'TWO BELLCRANK'!AU80,'TWO BELLCRANK'!AW80)</f>
        <v>2.2212575630665228</v>
      </c>
      <c r="Y26" s="36"/>
      <c r="Z26" s="37">
        <f>IF('TWO BELLCRANK'!$I$55=1,'TWO BELLCRANK'!AT130,'TWO BELLCRANK'!AV130)</f>
        <v>20.390500436081314</v>
      </c>
      <c r="AA26" s="37">
        <f>IF('TWO BELLCRANK'!$I$55=1,'TWO BELLCRANK'!AU130,'TWO BELLCRANK'!AW130)</f>
        <v>12.20075706027699</v>
      </c>
      <c r="AC26" s="36"/>
    </row>
    <row r="27" spans="1:63" s="2" customFormat="1" ht="13.8" x14ac:dyDescent="0.3">
      <c r="A27" s="17"/>
      <c r="H27" s="17"/>
      <c r="I27" s="17"/>
      <c r="J27" s="17"/>
      <c r="K27" s="17"/>
      <c r="M27" s="15"/>
      <c r="N27" s="15"/>
      <c r="O27" s="15"/>
      <c r="P27" s="15"/>
      <c r="Q27" s="15"/>
      <c r="R27" s="16"/>
      <c r="S27" s="16"/>
      <c r="W27" s="37">
        <f>IF('TWO BELLCRANK'!$I$53=1,'TWO BELLCRANK'!AT81,'TWO BELLCRANK'!AV81)</f>
        <v>11.599322927847798</v>
      </c>
      <c r="X27" s="37">
        <f>IF('TWO BELLCRANK'!$I$53=1,'TWO BELLCRANK'!AU81,'TWO BELLCRANK'!AW81)</f>
        <v>2.1808822868816446</v>
      </c>
      <c r="Y27" s="36"/>
      <c r="Z27" s="37">
        <f>IF('TWO BELLCRANK'!$I$55=1,'TWO BELLCRANK'!AT131,'TWO BELLCRANK'!AV131)</f>
        <v>20.290784746547384</v>
      </c>
      <c r="AA27" s="37">
        <f>IF('TWO BELLCRANK'!$I$55=1,'TWO BELLCRANK'!AU131,'TWO BELLCRANK'!AW131)</f>
        <v>12.117661081136227</v>
      </c>
      <c r="AC27" s="36"/>
    </row>
    <row r="28" spans="1:63" s="2" customFormat="1" ht="13.8" x14ac:dyDescent="0.3">
      <c r="A28" s="17"/>
      <c r="H28" s="17"/>
      <c r="I28" s="17"/>
      <c r="J28" s="17"/>
      <c r="K28" s="17"/>
      <c r="M28" s="15"/>
      <c r="N28" s="15"/>
      <c r="O28" s="15"/>
      <c r="P28" s="15"/>
      <c r="Q28" s="15"/>
      <c r="R28" s="16"/>
      <c r="S28" s="16"/>
      <c r="W28" s="37">
        <f>IF('TWO BELLCRANK'!$I$53=1,'TWO BELLCRANK'!AT82,'TWO BELLCRANK'!AV82)</f>
        <v>11.48585575701423</v>
      </c>
      <c r="X28" s="37">
        <f>IF('TWO BELLCRANK'!$I$53=1,'TWO BELLCRANK'!AU82,'TWO BELLCRANK'!AW82)</f>
        <v>2.1438938436496811</v>
      </c>
      <c r="Y28" s="36"/>
      <c r="Z28" s="37">
        <f>IF('TWO BELLCRANK'!$I$55=1,'TWO BELLCRANK'!AT132,'TWO BELLCRANK'!AV132)</f>
        <v>20.192090215062738</v>
      </c>
      <c r="AA28" s="37">
        <f>IF('TWO BELLCRANK'!$I$55=1,'TWO BELLCRANK'!AU132,'TWO BELLCRANK'!AW132)</f>
        <v>12.039602883659493</v>
      </c>
      <c r="AC28" s="36"/>
    </row>
    <row r="29" spans="1:63" s="2" customFormat="1" ht="13.8" x14ac:dyDescent="0.3">
      <c r="A29" s="17"/>
      <c r="H29" s="17"/>
      <c r="I29" s="17"/>
      <c r="J29" s="17"/>
      <c r="K29" s="17"/>
      <c r="M29" s="15"/>
      <c r="N29" s="15"/>
      <c r="O29" s="15"/>
      <c r="P29" s="15"/>
      <c r="Q29" s="15"/>
      <c r="R29" s="16"/>
      <c r="S29" s="16"/>
      <c r="W29" s="37">
        <f>IF('TWO BELLCRANK'!$I$53=1,'TWO BELLCRANK'!AT83,'TWO BELLCRANK'!AV83)</f>
        <v>11.371655494514231</v>
      </c>
      <c r="X29" s="37">
        <f>IF('TWO BELLCRANK'!$I$53=1,'TWO BELLCRANK'!AU83,'TWO BELLCRANK'!AW83)</f>
        <v>2.1103955541398873</v>
      </c>
      <c r="Y29" s="36"/>
      <c r="Z29" s="37">
        <f>IF('TWO BELLCRANK'!$I$55=1,'TWO BELLCRANK'!AT133,'TWO BELLCRANK'!AV133)</f>
        <v>20.094791912691264</v>
      </c>
      <c r="AA29" s="37">
        <f>IF('TWO BELLCRANK'!$I$55=1,'TWO BELLCRANK'!AU133,'TWO BELLCRANK'!AW133)</f>
        <v>11.966489772828847</v>
      </c>
      <c r="AC29" s="36"/>
      <c r="AJ29" s="36"/>
      <c r="AK29" s="35" t="s">
        <v>40</v>
      </c>
      <c r="AL29" s="35" t="s">
        <v>38</v>
      </c>
    </row>
    <row r="30" spans="1:63" s="2" customFormat="1" ht="13.8" x14ac:dyDescent="0.3">
      <c r="A30" s="17"/>
      <c r="H30" s="17"/>
      <c r="I30" s="17"/>
      <c r="J30" s="17"/>
      <c r="K30" s="17"/>
      <c r="M30" s="15"/>
      <c r="N30" s="15"/>
      <c r="O30" s="15"/>
      <c r="P30" s="15"/>
      <c r="Q30" s="15"/>
      <c r="R30" s="16"/>
      <c r="S30" s="16"/>
      <c r="W30" s="37">
        <f>IF('TWO BELLCRANK'!$I$53=1,'TWO BELLCRANK'!AT84,'TWO BELLCRANK'!AV84)</f>
        <v>11.257076446608295</v>
      </c>
      <c r="X30" s="37">
        <f>IF('TWO BELLCRANK'!$I$53=1,'TWO BELLCRANK'!AU84,'TWO BELLCRANK'!AW84)</f>
        <v>2.0804487860207925</v>
      </c>
      <c r="Y30" s="36"/>
      <c r="Z30" s="37">
        <f>IF('TWO BELLCRANK'!$I$55=1,'TWO BELLCRANK'!AT134,'TWO BELLCRANK'!AV134)</f>
        <v>19.999214863771769</v>
      </c>
      <c r="AA30" s="37">
        <f>IF('TWO BELLCRANK'!$I$55=1,'TWO BELLCRANK'!AU134,'TWO BELLCRANK'!AW134)</f>
        <v>11.898184504053543</v>
      </c>
      <c r="AC30" s="36"/>
      <c r="AJ30" s="35"/>
      <c r="AK30" s="35" t="s">
        <v>41</v>
      </c>
      <c r="AL30" s="35" t="s">
        <v>41</v>
      </c>
    </row>
    <row r="31" spans="1:63" s="2" customFormat="1" ht="13.8" x14ac:dyDescent="0.3">
      <c r="A31" s="17"/>
      <c r="H31" s="17"/>
      <c r="I31" s="17"/>
      <c r="J31" s="17"/>
      <c r="K31" s="17"/>
      <c r="M31" s="15"/>
      <c r="N31" s="15"/>
      <c r="O31" s="15"/>
      <c r="P31" s="15"/>
      <c r="Q31" s="15"/>
      <c r="R31" s="16"/>
      <c r="S31" s="16"/>
      <c r="W31" s="37">
        <f>IF('TWO BELLCRANK'!$I$53=1,'TWO BELLCRANK'!AT85,'TWO BELLCRANK'!AV85)</f>
        <v>11.142452651665053</v>
      </c>
      <c r="X31" s="37">
        <f>IF('TWO BELLCRANK'!$I$53=1,'TWO BELLCRANK'!AU85,'TWO BELLCRANK'!AW85)</f>
        <v>2.0540769317701337</v>
      </c>
      <c r="Y31" s="36"/>
      <c r="Z31" s="37">
        <f>IF('TWO BELLCRANK'!$I$55=1,'TWO BELLCRANK'!AT135,'TWO BELLCRANK'!AV135)</f>
        <v>19.9056354982391</v>
      </c>
      <c r="AA31" s="37">
        <f>IF('TWO BELLCRANK'!$I$55=1,'TWO BELLCRANK'!AU135,'TWO BELLCRANK'!AW135)</f>
        <v>11.834515599491487</v>
      </c>
      <c r="AC31" s="36"/>
      <c r="AJ31" s="35" t="s">
        <v>42</v>
      </c>
      <c r="AK31" s="39">
        <f>'TWO BELLCRANK'!C55</f>
        <v>0</v>
      </c>
      <c r="AL31" s="39">
        <f>'TWO BELLCRANK'!D55</f>
        <v>0.5</v>
      </c>
    </row>
    <row r="32" spans="1:63" s="2" customFormat="1" ht="13.8" x14ac:dyDescent="0.3">
      <c r="A32" s="17"/>
      <c r="H32" s="17"/>
      <c r="I32" s="17"/>
      <c r="J32" s="17"/>
      <c r="K32" s="17"/>
      <c r="M32" s="15"/>
      <c r="N32" s="15"/>
      <c r="O32" s="15"/>
      <c r="P32" s="15"/>
      <c r="Q32" s="15"/>
      <c r="R32" s="16"/>
      <c r="S32" s="16"/>
      <c r="W32" s="37">
        <f>IF('TWO BELLCRANK'!$I$53=1,'TWO BELLCRANK'!AT86,'TWO BELLCRANK'!AV86)</f>
        <v>11.028096283105558</v>
      </c>
      <c r="X32" s="37">
        <f>IF('TWO BELLCRANK'!$I$53=1,'TWO BELLCRANK'!AU86,'TWO BELLCRANK'!AW86)</f>
        <v>2.0312695338614639</v>
      </c>
      <c r="Y32" s="36"/>
      <c r="Z32" s="37">
        <f>IF('TWO BELLCRANK'!$I$55=1,'TWO BELLCRANK'!AT136,'TWO BELLCRANK'!AV136)</f>
        <v>19.81428410179689</v>
      </c>
      <c r="AA32" s="37">
        <f>IF('TWO BELLCRANK'!$I$55=1,'TWO BELLCRANK'!AU136,'TWO BELLCRANK'!AW136)</f>
        <v>11.775286454340801</v>
      </c>
      <c r="AB32" s="36"/>
      <c r="AC32" s="36"/>
      <c r="AJ32" s="44" t="s">
        <v>39</v>
      </c>
      <c r="AK32" s="45">
        <f>AVERAGE(AK31,AK33)</f>
        <v>0.32352380637815092</v>
      </c>
      <c r="AL32" s="45">
        <f>AVERAGE(AL31,AL33)</f>
        <v>1.7074072828613354</v>
      </c>
    </row>
    <row r="33" spans="1:38" s="2" customFormat="1" ht="13.8" x14ac:dyDescent="0.3">
      <c r="M33" s="15"/>
      <c r="N33" s="15"/>
      <c r="O33" s="15"/>
      <c r="P33" s="15"/>
      <c r="Q33" s="15"/>
      <c r="R33" s="16"/>
      <c r="S33" s="18"/>
      <c r="W33" s="37">
        <f>IF('TWO BELLCRANK'!$I$53=1,'TWO BELLCRANK'!AT87,'TWO BELLCRANK'!AV87)</f>
        <v>10.914296661641632</v>
      </c>
      <c r="X33" s="37">
        <f>IF('TWO BELLCRANK'!$I$53=1,'TWO BELLCRANK'!AU87,'TWO BELLCRANK'!AW87)</f>
        <v>2.0119864164835244</v>
      </c>
      <c r="Y33" s="36"/>
      <c r="Z33" s="37">
        <f>IF('TWO BELLCRANK'!$I$55=1,'TWO BELLCRANK'!AT137,'TWO BELLCRANK'!AV137)</f>
        <v>19.725347972384835</v>
      </c>
      <c r="AA33" s="37">
        <f>IF('TWO BELLCRANK'!$I$55=1,'TWO BELLCRANK'!AU137,'TWO BELLCRANK'!AW137)</f>
        <v>11.720283203097958</v>
      </c>
      <c r="AB33" s="36"/>
      <c r="AC33" s="36"/>
      <c r="AJ33" s="35" t="s">
        <v>43</v>
      </c>
      <c r="AK33" s="39">
        <f>'TWO BELLCRANK'!AG19</f>
        <v>0.64704761275630185</v>
      </c>
      <c r="AL33" s="39">
        <f>'TWO BELLCRANK'!AH19</f>
        <v>2.9148145657226707</v>
      </c>
    </row>
    <row r="34" spans="1:38" s="2" customFormat="1" ht="13.8" x14ac:dyDescent="0.3">
      <c r="M34" s="15"/>
      <c r="N34" s="15"/>
      <c r="O34" s="15"/>
      <c r="P34" s="15"/>
      <c r="Q34" s="15"/>
      <c r="R34" s="16"/>
      <c r="S34" s="16"/>
      <c r="W34" s="37">
        <f>IF('TWO BELLCRANK'!$I$53=1,'TWO BELLCRANK'!AT88,'TWO BELLCRANK'!AV88)</f>
        <v>10.801319811117004</v>
      </c>
      <c r="X34" s="37">
        <f>IF('TWO BELLCRANK'!$I$53=1,'TWO BELLCRANK'!AU88,'TWO BELLCRANK'!AW88)</f>
        <v>1.9961617107964267</v>
      </c>
      <c r="Y34" s="36"/>
      <c r="Z34" s="37">
        <f>IF('TWO BELLCRANK'!$I$55=1,'TWO BELLCRANK'!AT138,'TWO BELLCRANK'!AV138)</f>
        <v>19.638975028901985</v>
      </c>
      <c r="AA34" s="37">
        <f>IF('TWO BELLCRANK'!$I$55=1,'TWO BELLCRANK'!AU138,'TWO BELLCRANK'!AW138)</f>
        <v>11.669281375461535</v>
      </c>
      <c r="AB34" s="36"/>
      <c r="AC34" s="36"/>
      <c r="AJ34" s="35" t="s">
        <v>77</v>
      </c>
      <c r="AK34" s="45">
        <f>AVERAGE(AK33,AK35)</f>
        <v>6.1350651483614751</v>
      </c>
      <c r="AL34" s="45">
        <f>AVERAGE(AL33,AL35)</f>
        <v>2.5519598718159808</v>
      </c>
    </row>
    <row r="35" spans="1:38" s="2" customFormat="1" ht="13.8" x14ac:dyDescent="0.3">
      <c r="M35" s="15"/>
      <c r="N35" s="15"/>
      <c r="O35" s="15"/>
      <c r="P35" s="15"/>
      <c r="Q35" s="15"/>
      <c r="R35" s="16"/>
      <c r="S35" s="16"/>
      <c r="W35" s="37">
        <f>IF('TWO BELLCRANK'!$I$53=1,'TWO BELLCRANK'!AT89,'TWO BELLCRANK'!AV89)</f>
        <v>10.689408486299683</v>
      </c>
      <c r="X35" s="37">
        <f>IF('TWO BELLCRANK'!$I$53=1,'TWO BELLCRANK'!AU89,'TWO BELLCRANK'!AW89)</f>
        <v>1.9837076869795658</v>
      </c>
      <c r="Y35" s="36"/>
      <c r="Z35" s="37">
        <f>IF('TWO BELLCRANK'!$I$55=1,'TWO BELLCRANK'!AT139,'TWO BELLCRANK'!AV139)</f>
        <v>19.555277659980305</v>
      </c>
      <c r="AA35" s="37">
        <f>IF('TWO BELLCRANK'!$I$55=1,'TWO BELLCRANK'!AU139,'TWO BELLCRANK'!AW139)</f>
        <v>11.62205141359564</v>
      </c>
      <c r="AB35" s="36"/>
      <c r="AC35" s="36"/>
      <c r="AJ35" s="35" t="s">
        <v>44</v>
      </c>
      <c r="AK35" s="39">
        <f>W14</f>
        <v>11.623082683966649</v>
      </c>
      <c r="AL35" s="39">
        <f>X14</f>
        <v>2.1891051779092909</v>
      </c>
    </row>
    <row r="36" spans="1:38" s="2" customFormat="1" ht="13.8" x14ac:dyDescent="0.3">
      <c r="M36" s="15"/>
      <c r="N36" s="15"/>
      <c r="O36" s="15"/>
      <c r="P36" s="15"/>
      <c r="Q36" s="15"/>
      <c r="R36" s="16"/>
      <c r="S36" s="16"/>
      <c r="W36" s="37">
        <f>IF('TWO BELLCRANK'!$I$53=1,'TWO BELLCRANK'!AT90,'TWO BELLCRANK'!AV90)</f>
        <v>10.578782599411056</v>
      </c>
      <c r="X36" s="37">
        <f>IF('TWO BELLCRANK'!$I$53=1,'TWO BELLCRANK'!AU90,'TWO BELLCRANK'!AW90)</f>
        <v>1.9745183300932105</v>
      </c>
      <c r="Y36" s="36"/>
      <c r="Z36" s="37">
        <f>IF('TWO BELLCRANK'!$I$55=1,'TWO BELLCRANK'!AT140,'TWO BELLCRANK'!AV140)</f>
        <v>19.474336642600992</v>
      </c>
      <c r="AA36" s="37">
        <f>IF('TWO BELLCRANK'!$I$55=1,'TWO BELLCRANK'!AU140,'TWO BELLCRANK'!AW140)</f>
        <v>11.578363149351784</v>
      </c>
      <c r="AB36" s="36"/>
      <c r="AC36" s="36"/>
      <c r="AJ36" s="35" t="s">
        <v>36</v>
      </c>
      <c r="AK36" s="45">
        <f>AVERAGE(AK35,AK37)</f>
        <v>10.963041341983324</v>
      </c>
      <c r="AL36" s="45">
        <f>AVERAGE(AL35,AL37)</f>
        <v>4.0770525889546452</v>
      </c>
    </row>
    <row r="37" spans="1:38" s="2" customFormat="1" ht="13.8" x14ac:dyDescent="0.3">
      <c r="M37" s="15"/>
      <c r="N37" s="15"/>
      <c r="O37" s="15"/>
      <c r="P37" s="15"/>
      <c r="Q37" s="15"/>
      <c r="R37" s="16"/>
      <c r="S37" s="16"/>
      <c r="W37" s="37">
        <f>IF('TWO BELLCRANK'!$I$53=1,'TWO BELLCRANK'!AT91,'TWO BELLCRANK'!AV91)</f>
        <v>10.469639974022339</v>
      </c>
      <c r="X37" s="37">
        <f>IF('TWO BELLCRANK'!$I$53=1,'TWO BELLCRANK'!AU91,'TWO BELLCRANK'!AW91)</f>
        <v>1.9684726175018057</v>
      </c>
      <c r="Y37" s="36"/>
      <c r="Z37" s="37">
        <f>IF('TWO BELLCRANK'!$I$55=1,'TWO BELLCRANK'!AT141,'TWO BELLCRANK'!AV141)</f>
        <v>19.3962049997035</v>
      </c>
      <c r="AA37" s="37">
        <f>IF('TWO BELLCRANK'!$I$55=1,'TWO BELLCRANK'!AU141,'TWO BELLCRANK'!AW141)</f>
        <v>11.537989354639219</v>
      </c>
      <c r="AJ37" s="35" t="s">
        <v>45</v>
      </c>
      <c r="AK37" s="39">
        <f>'TWO BELLCRANK'!C56</f>
        <v>10.303000000000001</v>
      </c>
      <c r="AL37" s="39">
        <f>'TWO BELLCRANK'!D56</f>
        <v>5.9649999999999999</v>
      </c>
    </row>
    <row r="38" spans="1:38" s="2" customFormat="1" ht="13.8" x14ac:dyDescent="0.3">
      <c r="M38" s="15"/>
      <c r="N38" s="15"/>
      <c r="O38" s="15"/>
      <c r="P38" s="15"/>
      <c r="Q38" s="15"/>
      <c r="R38" s="16"/>
      <c r="S38" s="16"/>
      <c r="W38" s="37">
        <f>IF('TWO BELLCRANK'!$I$53=1,'TWO BELLCRANK'!AT92,'TWO BELLCRANK'!AV92)</f>
        <v>10.362157359272773</v>
      </c>
      <c r="X38" s="37">
        <f>IF('TWO BELLCRANK'!$I$53=1,'TWO BELLCRANK'!AU92,'TWO BELLCRANK'!AW92)</f>
        <v>1.9654374730673501</v>
      </c>
      <c r="Y38" s="36"/>
      <c r="Z38" s="37">
        <f>IF('TWO BELLCRANK'!$I$55=1,'TWO BELLCRANK'!AT142,'TWO BELLCRANK'!AV142)</f>
        <v>19.320911700975238</v>
      </c>
      <c r="AA38" s="37">
        <f>IF('TWO BELLCRANK'!$I$55=1,'TWO BELLCRANK'!AU142,'TWO BELLCRANK'!AW142)</f>
        <v>11.500708483266569</v>
      </c>
      <c r="AJ38" s="35" t="s">
        <v>78</v>
      </c>
      <c r="AK38" s="45">
        <f>AVERAGE(AK37,AK39)</f>
        <v>11.875024871972801</v>
      </c>
      <c r="AL38" s="45">
        <f>AVERAGE(AL37,AL39)</f>
        <v>5.6671110913462837</v>
      </c>
    </row>
    <row r="39" spans="1:38" s="2" customFormat="1" ht="13.8" x14ac:dyDescent="0.3">
      <c r="M39" s="15"/>
      <c r="N39" s="15"/>
      <c r="O39" s="15"/>
      <c r="P39" s="15"/>
      <c r="Q39" s="15"/>
      <c r="R39" s="16"/>
      <c r="S39" s="16"/>
      <c r="W39" s="37">
        <f>IF('TWO BELLCRANK'!$I$53=1,'TWO BELLCRANK'!AT93,'TWO BELLCRANK'!AV93)</f>
        <v>10.256491643346809</v>
      </c>
      <c r="X39" s="37">
        <f>IF('TWO BELLCRANK'!$I$53=1,'TWO BELLCRANK'!AU93,'TWO BELLCRANK'!AW93)</f>
        <v>1.9652703875435005</v>
      </c>
      <c r="Y39" s="50"/>
      <c r="Z39" s="37">
        <f>IF('TWO BELLCRANK'!$I$55=1,'TWO BELLCRANK'!AT143,'TWO BELLCRANK'!AV143)</f>
        <v>19.248465140927763</v>
      </c>
      <c r="AA39" s="37">
        <f>IF('TWO BELLCRANK'!$I$55=1,'TWO BELLCRANK'!AU143,'TWO BELLCRANK'!AW143)</f>
        <v>11.466306720840905</v>
      </c>
      <c r="AJ39" s="35" t="s">
        <v>46</v>
      </c>
      <c r="AK39" s="37">
        <f>'TWO BELLCRANK'!AG21</f>
        <v>13.447049743945602</v>
      </c>
      <c r="AL39" s="37">
        <f>'TWO BELLCRANK'!AH21</f>
        <v>5.3692221826925675</v>
      </c>
    </row>
    <row r="40" spans="1:38" s="2" customFormat="1" ht="13.8" x14ac:dyDescent="0.3">
      <c r="M40" s="15"/>
      <c r="N40" s="15"/>
      <c r="O40" s="15"/>
      <c r="P40" s="15"/>
      <c r="Q40" s="15"/>
      <c r="R40" s="16"/>
      <c r="S40" s="16"/>
      <c r="W40" s="37">
        <f>IF('TWO BELLCRANK'!$I$53=1,'TWO BELLCRANK'!AT94,'TWO BELLCRANK'!AV94)</f>
        <v>10.15278121210045</v>
      </c>
      <c r="X40" s="37">
        <f>IF('TWO BELLCRANK'!$I$53=1,'TWO BELLCRANK'!AU94,'TWO BELLCRANK'!AW94)</f>
        <v>1.9678217057826934</v>
      </c>
      <c r="Y40" s="50"/>
      <c r="Z40" s="37">
        <f>IF('TWO BELLCRANK'!$I$55=1,'TWO BELLCRANK'!AT144,'TWO BELLCRANK'!AV144)</f>
        <v>19.178856352995489</v>
      </c>
      <c r="AA40" s="37">
        <f>IF('TWO BELLCRANK'!$I$55=1,'TWO BELLCRANK'!AU144,'TWO BELLCRANK'!AW144)</f>
        <v>11.4345794529036</v>
      </c>
      <c r="AJ40" s="35" t="s">
        <v>96</v>
      </c>
      <c r="AK40" s="45">
        <f>AVERAGE(AK39,AK41)</f>
        <v>16.879377958986545</v>
      </c>
      <c r="AL40" s="45">
        <f>AVERAGE(AL39,AL41)</f>
        <v>8.7519781757596391</v>
      </c>
    </row>
    <row r="41" spans="1:38" s="2" customFormat="1" ht="13.8" x14ac:dyDescent="0.3">
      <c r="M41" s="15"/>
      <c r="N41" s="15"/>
      <c r="O41" s="15"/>
      <c r="P41" s="15"/>
      <c r="Q41" s="15"/>
      <c r="R41" s="16"/>
      <c r="S41" s="16"/>
      <c r="W41" s="37">
        <f>IF('TWO BELLCRANK'!$I$53=1,'TWO BELLCRANK'!AT95,'TWO BELLCRANK'!AV95)</f>
        <v>10.051147406099513</v>
      </c>
      <c r="X41" s="37">
        <f>IF('TWO BELLCRANK'!$I$53=1,'TWO BELLCRANK'!AU95,'TWO BELLCRANK'!AW95)</f>
        <v>1.9729365898140325</v>
      </c>
      <c r="Y41" s="50"/>
      <c r="Z41" s="37">
        <f>IF('TWO BELLCRANK'!$I$55=1,'TWO BELLCRANK'!AT145,'TWO BELLCRANK'!AV145)</f>
        <v>19.112061937987047</v>
      </c>
      <c r="AA41" s="37">
        <f>IF('TWO BELLCRANK'!$I$55=1,'TWO BELLCRANK'!AU145,'TWO BELLCRANK'!AW145)</f>
        <v>11.405332252192458</v>
      </c>
      <c r="AJ41" s="35" t="s">
        <v>47</v>
      </c>
      <c r="AK41" s="37">
        <f>W16</f>
        <v>20.311706174027485</v>
      </c>
      <c r="AL41" s="37">
        <f>X16</f>
        <v>12.134734168826711</v>
      </c>
    </row>
    <row r="42" spans="1:38" s="2" customFormat="1" ht="13.8" x14ac:dyDescent="0.3">
      <c r="M42" s="15"/>
      <c r="N42" s="15"/>
      <c r="O42" s="15"/>
      <c r="P42" s="15"/>
      <c r="Q42" s="15"/>
      <c r="R42" s="16"/>
      <c r="S42" s="16"/>
      <c r="W42" s="37">
        <f>IF('TWO BELLCRANK'!$I$53=1,'TWO BELLCRANK'!AT96,'TWO BELLCRANK'!AV96)</f>
        <v>9.9516960367043055</v>
      </c>
      <c r="X42" s="37">
        <f>IF('TWO BELLCRANK'!$I$53=1,'TWO BELLCRANK'!AU96,'TWO BELLCRANK'!AW96)</f>
        <v>1.980456672920627</v>
      </c>
      <c r="Y42" s="50"/>
      <c r="Z42" s="37">
        <f>IF('TWO BELLCRANK'!$I$55=1,'TWO BELLCRANK'!AT146,'TWO BELLCRANK'!AV146)</f>
        <v>19.048046700278977</v>
      </c>
      <c r="AA42" s="37">
        <f>IF('TWO BELLCRANK'!$I$55=1,'TWO BELLCRANK'!AU146,'TWO BELLCRANK'!AW146)</f>
        <v>11.378381475115626</v>
      </c>
      <c r="AJ42" s="35" t="s">
        <v>34</v>
      </c>
      <c r="AK42" s="45">
        <f>AVERAGE(AK41,AK43)</f>
        <v>18.725853087013743</v>
      </c>
      <c r="AL42" s="45">
        <f>AVERAGE(AL41,AL43)</f>
        <v>14.067367084413355</v>
      </c>
    </row>
    <row r="43" spans="1:38" s="2" customFormat="1" ht="13.8" x14ac:dyDescent="0.3">
      <c r="M43" s="15"/>
      <c r="N43" s="15"/>
      <c r="O43" s="15"/>
      <c r="P43" s="15"/>
      <c r="Q43" s="15"/>
      <c r="R43" s="16"/>
      <c r="S43" s="16"/>
      <c r="W43" s="37">
        <f>IF('TWO BELLCRANK'!$I$53=1,'TWO BELLCRANK'!AT97,'TWO BELLCRANK'!AV97)</f>
        <v>9.8545189289025785</v>
      </c>
      <c r="X43" s="37">
        <f>IF('TWO BELLCRANK'!$I$53=1,'TWO BELLCRANK'!AU97,'TWO BELLCRANK'!AW97)</f>
        <v>1.990221423919651</v>
      </c>
      <c r="Y43" s="50"/>
      <c r="Z43" s="37">
        <f>IF('TWO BELLCRANK'!$I$55=1,'TWO BELLCRANK'!AT147,'TWO BELLCRANK'!AV147)</f>
        <v>18.986765996287879</v>
      </c>
      <c r="AA43" s="37">
        <f>IF('TWO BELLCRANK'!$I$55=1,'TWO BELLCRANK'!AU147,'TWO BELLCRANK'!AW147)</f>
        <v>11.353554546219785</v>
      </c>
      <c r="AJ43" s="35" t="s">
        <v>60</v>
      </c>
      <c r="AK43" s="37">
        <f>'TWO BELLCRANK'!C57</f>
        <v>17.14</v>
      </c>
      <c r="AL43" s="37">
        <f>'TWO BELLCRANK'!D57</f>
        <v>16</v>
      </c>
    </row>
    <row r="44" spans="1:38" s="2" customFormat="1" ht="13.8" x14ac:dyDescent="0.3">
      <c r="M44" s="15"/>
      <c r="N44" s="15"/>
      <c r="O44" s="15"/>
      <c r="P44" s="15"/>
      <c r="Q44" s="15"/>
      <c r="R44" s="16"/>
      <c r="S44" s="16"/>
      <c r="W44" s="37">
        <f>IF('TWO BELLCRANK'!$I$53=1,'TWO BELLCRANK'!AT98,'TWO BELLCRANK'!AV98)</f>
        <v>9.7596954651508696</v>
      </c>
      <c r="X44" s="37">
        <f>IF('TWO BELLCRANK'!$I$53=1,'TWO BELLCRANK'!AU98,'TWO BELLCRANK'!AW98)</f>
        <v>2.0020692432982923</v>
      </c>
      <c r="Y44" s="50"/>
      <c r="Z44" s="37">
        <f>IF('TWO BELLCRANK'!$I$55=1,'TWO BELLCRANK'!AT148,'TWO BELLCRANK'!AV148)</f>
        <v>18.928167807645643</v>
      </c>
      <c r="AA44" s="37">
        <f>IF('TWO BELLCRANK'!$I$55=1,'TWO BELLCRANK'!AU148,'TWO BELLCRANK'!AW148)</f>
        <v>11.330689998329539</v>
      </c>
      <c r="AJ44" s="36"/>
      <c r="AK44" s="36"/>
      <c r="AL44" s="36"/>
    </row>
    <row r="45" spans="1:38" s="2" customFormat="1" ht="13.8" x14ac:dyDescent="0.3">
      <c r="M45" s="15"/>
      <c r="N45" s="15"/>
      <c r="O45" s="15"/>
      <c r="P45" s="15"/>
      <c r="Q45" s="15"/>
      <c r="R45" s="16"/>
      <c r="S45" s="16"/>
      <c r="W45" s="37">
        <f>IF('TWO BELLCRANK'!$I$53=1,'TWO BELLCRANK'!AT99,'TWO BELLCRANK'!AV99)</f>
        <v>9.6672941104086103</v>
      </c>
      <c r="X45" s="37">
        <f>IF('TWO BELLCRANK'!$I$53=1,'TWO BELLCRANK'!AU99,'TWO BELLCRANK'!AW99)</f>
        <v>2.0158383140293163</v>
      </c>
      <c r="Y45" s="50"/>
      <c r="Z45" s="37">
        <f>IF('TWO BELLCRANK'!$I$55=1,'TWO BELLCRANK'!AT149,'TWO BELLCRANK'!AV149)</f>
        <v>18.872194556759862</v>
      </c>
      <c r="AA45" s="37">
        <f>IF('TWO BELLCRANK'!$I$55=1,'TWO BELLCRANK'!AU149,'TWO BELLCRANK'!AW149)</f>
        <v>11.309637325586488</v>
      </c>
      <c r="AC45" s="36"/>
      <c r="AJ45" s="36"/>
      <c r="AK45" s="36"/>
      <c r="AL45" s="36"/>
    </row>
    <row r="46" spans="1:38" s="2" customFormat="1" ht="13.8" x14ac:dyDescent="0.3">
      <c r="A46" s="17"/>
      <c r="B46" s="36"/>
      <c r="C46" s="36"/>
      <c r="D46" s="36"/>
      <c r="E46" s="36"/>
      <c r="F46" s="36"/>
      <c r="G46" s="17"/>
      <c r="H46" s="17"/>
      <c r="I46" s="17"/>
      <c r="J46" s="17"/>
      <c r="K46" s="17"/>
      <c r="M46" s="15"/>
      <c r="N46" s="15"/>
      <c r="O46" s="15"/>
      <c r="P46" s="15"/>
      <c r="Q46" s="15"/>
      <c r="R46" s="16"/>
      <c r="S46" s="16"/>
      <c r="W46" s="37">
        <f>IF('TWO BELLCRANK'!$I$53=1,'TWO BELLCRANK'!AT100,'TWO BELLCRANK'!AV100)</f>
        <v>9.5773739037764862</v>
      </c>
      <c r="X46" s="37">
        <f>IF('TWO BELLCRANK'!$I$53=1,'TWO BELLCRANK'!AU100,'TWO BELLCRANK'!AW100)</f>
        <v>2.0313672300938626</v>
      </c>
      <c r="Y46" s="50"/>
      <c r="Z46" s="37">
        <f>IF('TWO BELLCRANK'!$I$55=1,'TWO BELLCRANK'!AT150,'TWO BELLCRANK'!AV150)</f>
        <v>18.818784685637727</v>
      </c>
      <c r="AA46" s="37">
        <f>IF('TWO BELLCRANK'!$I$55=1,'TWO BELLCRANK'!AU150,'TWO BELLCRANK'!AW150)</f>
        <v>11.290256697093959</v>
      </c>
      <c r="AC46" s="35"/>
      <c r="AJ46" s="36"/>
      <c r="AK46" s="36"/>
      <c r="AL46" s="36">
        <f>IF(I53=2,G47,180-G47)</f>
        <v>60</v>
      </c>
    </row>
    <row r="47" spans="1:38" s="2" customFormat="1" ht="13.8" x14ac:dyDescent="0.3">
      <c r="A47" s="17"/>
      <c r="B47" s="38" t="s">
        <v>79</v>
      </c>
      <c r="C47" s="47">
        <v>2.5</v>
      </c>
      <c r="D47" s="36" t="s">
        <v>11</v>
      </c>
      <c r="F47" s="38" t="s">
        <v>84</v>
      </c>
      <c r="G47" s="48">
        <v>60</v>
      </c>
      <c r="H47" s="36" t="s">
        <v>35</v>
      </c>
      <c r="I47" s="38" t="s">
        <v>82</v>
      </c>
      <c r="J47" s="47">
        <v>3.2</v>
      </c>
      <c r="K47" s="36" t="s">
        <v>11</v>
      </c>
      <c r="M47" s="15"/>
      <c r="N47" s="15"/>
      <c r="O47" s="15"/>
      <c r="P47" s="15"/>
      <c r="Q47" s="15"/>
      <c r="R47" s="16"/>
      <c r="S47" s="16"/>
      <c r="W47" s="37">
        <f>IF('TWO BELLCRANK'!$I$53=1,'TWO BELLCRANK'!AT101,'TWO BELLCRANK'!AV101)</f>
        <v>9.4899859066622856</v>
      </c>
      <c r="X47" s="37">
        <f>IF('TWO BELLCRANK'!$I$53=1,'TWO BELLCRANK'!AU101,'TWO BELLCRANK'!AW101)</f>
        <v>2.0484954252504313</v>
      </c>
      <c r="Y47" s="50"/>
      <c r="Z47" s="37">
        <f>IF('TWO BELLCRANK'!$I$55=1,'TWO BELLCRANK'!AT151,'TWO BELLCRANK'!AV151)</f>
        <v>18.767874020479212</v>
      </c>
      <c r="AA47" s="37">
        <f>IF('TWO BELLCRANK'!$I$55=1,'TWO BELLCRANK'!AU151,'TWO BELLCRANK'!AW151)</f>
        <v>11.272418570405289</v>
      </c>
      <c r="AC47" s="35"/>
    </row>
    <row r="48" spans="1:38" s="2" customFormat="1" ht="13.8" x14ac:dyDescent="0.3">
      <c r="A48" s="17"/>
      <c r="B48" s="38" t="s">
        <v>80</v>
      </c>
      <c r="C48" s="47">
        <v>11</v>
      </c>
      <c r="D48" s="36" t="s">
        <v>11</v>
      </c>
      <c r="I48" s="38" t="s">
        <v>99</v>
      </c>
      <c r="J48" s="47">
        <v>15</v>
      </c>
      <c r="K48" s="36" t="s">
        <v>11</v>
      </c>
      <c r="M48" s="15"/>
      <c r="N48" s="15"/>
      <c r="O48" s="15"/>
      <c r="P48" s="15"/>
      <c r="Q48" s="15"/>
      <c r="R48" s="16"/>
      <c r="S48" s="16"/>
      <c r="W48" s="37">
        <f>IF('TWO BELLCRANK'!$I$53=1,'TWO BELLCRANK'!AT102,'TWO BELLCRANK'!AV102)</f>
        <v>9.4051746012064559</v>
      </c>
      <c r="X48" s="37">
        <f>IF('TWO BELLCRANK'!$I$53=1,'TWO BELLCRANK'!AU102,'TWO BELLCRANK'!AW102)</f>
        <v>2.0670634236456307</v>
      </c>
      <c r="Y48" s="50"/>
      <c r="Z48" s="37">
        <f>IF('TWO BELLCRANK'!$I$55=1,'TWO BELLCRANK'!AT152,'TWO BELLCRANK'!AV152)</f>
        <v>18.719396945017689</v>
      </c>
      <c r="AA48" s="37">
        <f>IF('TWO BELLCRANK'!$I$55=1,'TWO BELLCRANK'!AU152,'TWO BELLCRANK'!AW152)</f>
        <v>11.256003236713925</v>
      </c>
      <c r="AC48" s="35"/>
    </row>
    <row r="49" spans="1:29" s="2" customFormat="1" ht="13.8" x14ac:dyDescent="0.3">
      <c r="A49" s="17"/>
      <c r="B49" s="38" t="s">
        <v>81</v>
      </c>
      <c r="C49" s="47">
        <v>4</v>
      </c>
      <c r="D49" s="36" t="s">
        <v>11</v>
      </c>
      <c r="I49" s="38" t="s">
        <v>83</v>
      </c>
      <c r="J49" s="47">
        <v>5</v>
      </c>
      <c r="K49" s="36" t="s">
        <v>11</v>
      </c>
      <c r="M49" s="15"/>
      <c r="N49" s="15"/>
      <c r="O49" s="15"/>
      <c r="P49" s="15"/>
      <c r="Q49" s="15"/>
      <c r="R49" s="16"/>
      <c r="S49" s="16"/>
      <c r="W49" s="37">
        <f>IF('TWO BELLCRANK'!$I$53=1,'TWO BELLCRANK'!AT103,'TWO BELLCRANK'!AV103)</f>
        <v>9.3229792358369128</v>
      </c>
      <c r="X49" s="37">
        <f>IF('TWO BELLCRANK'!$I$53=1,'TWO BELLCRANK'!AU103,'TWO BELLCRANK'!AW103)</f>
        <v>2.0869129326678069</v>
      </c>
      <c r="Y49" s="50"/>
      <c r="Z49" s="37">
        <f>IF('TWO BELLCRANK'!$I$55=1,'TWO BELLCRANK'!AT153,'TWO BELLCRANK'!AV153)</f>
        <v>18.67328740523903</v>
      </c>
      <c r="AA49" s="37">
        <f>IF('TWO BELLCRANK'!$I$55=1,'TWO BELLCRANK'!AU153,'TWO BELLCRANK'!AW153)</f>
        <v>11.240900323282199</v>
      </c>
      <c r="AC49" s="35"/>
    </row>
    <row r="50" spans="1:29" s="2" customFormat="1" ht="13.8" x14ac:dyDescent="0.3">
      <c r="A50" s="17"/>
      <c r="B50" s="36" t="s">
        <v>73</v>
      </c>
      <c r="F50" s="36"/>
      <c r="G50" s="38" t="s">
        <v>88</v>
      </c>
      <c r="H50" s="48">
        <v>5000</v>
      </c>
      <c r="I50" s="36" t="s">
        <v>76</v>
      </c>
      <c r="J50" s="17"/>
      <c r="K50" s="17"/>
      <c r="M50" s="15"/>
      <c r="N50" s="15"/>
      <c r="O50" s="15"/>
      <c r="P50" s="15"/>
      <c r="Q50" s="15"/>
      <c r="R50" s="16"/>
      <c r="S50" s="16"/>
      <c r="W50" s="37">
        <f>IF('TWO BELLCRANK'!$I$53=1,'TWO BELLCRANK'!AT104,'TWO BELLCRANK'!AV104)</f>
        <v>9.243435117327877</v>
      </c>
      <c r="X50" s="37">
        <f>IF('TWO BELLCRANK'!$I$53=1,'TWO BELLCRANK'!AU104,'TWO BELLCRANK'!AW104)</f>
        <v>2.1078867971748556</v>
      </c>
      <c r="Y50" s="50"/>
      <c r="Z50" s="37">
        <f>IF('TWO BELLCRANK'!$I$55=1,'TWO BELLCRANK'!AT154,'TWO BELLCRANK'!AV154)</f>
        <v>18.629479767210533</v>
      </c>
      <c r="AA50" s="37">
        <f>IF('TWO BELLCRANK'!$I$55=1,'TWO BELLCRANK'!AU154,'TWO BELLCRANK'!AW154)</f>
        <v>11.22700827330797</v>
      </c>
      <c r="AC50" s="36"/>
    </row>
    <row r="51" spans="1:29" s="2" customFormat="1" ht="13.8" x14ac:dyDescent="0.3">
      <c r="A51" s="17"/>
      <c r="B51" s="38" t="s">
        <v>74</v>
      </c>
      <c r="C51" s="48">
        <v>55</v>
      </c>
      <c r="D51" s="36" t="s">
        <v>35</v>
      </c>
      <c r="F51" s="36"/>
      <c r="G51" s="36"/>
      <c r="H51" s="36"/>
      <c r="I51" s="36"/>
      <c r="J51" s="17"/>
      <c r="K51" s="17"/>
      <c r="M51" s="15"/>
      <c r="N51" s="15"/>
      <c r="O51" s="15"/>
      <c r="P51" s="15"/>
      <c r="Q51" s="15"/>
      <c r="R51" s="16"/>
      <c r="S51" s="16"/>
      <c r="W51" s="37">
        <f>IF('TWO BELLCRANK'!$I$53=1,'TWO BELLCRANK'!AT105,'TWO BELLCRANK'!AV105)</f>
        <v>9.1665748506509566</v>
      </c>
      <c r="X51" s="37">
        <f>IF('TWO BELLCRANK'!$I$53=1,'TWO BELLCRANK'!AU105,'TWO BELLCRANK'!AW105)</f>
        <v>2.1298288330340491</v>
      </c>
      <c r="Y51" s="50"/>
      <c r="Z51" s="37">
        <f>IF('TWO BELLCRANK'!$I$55=1,'TWO BELLCRANK'!AT155,'TWO BELLCRANK'!AV155)</f>
        <v>18.587909548503102</v>
      </c>
      <c r="AA51" s="37">
        <f>IF('TWO BELLCRANK'!$I$55=1,'TWO BELLCRANK'!AU155,'TWO BELLCRANK'!AW155)</f>
        <v>11.214233818984303</v>
      </c>
      <c r="AC51" s="36"/>
    </row>
    <row r="52" spans="1:29" s="2" customFormat="1" ht="13.8" x14ac:dyDescent="0.3">
      <c r="A52" s="17"/>
      <c r="B52" s="38" t="s">
        <v>75</v>
      </c>
      <c r="C52" s="48">
        <v>150</v>
      </c>
      <c r="D52" s="36" t="s">
        <v>35</v>
      </c>
      <c r="F52" s="36" t="s">
        <v>89</v>
      </c>
      <c r="G52" s="36"/>
      <c r="H52" s="36"/>
      <c r="J52" s="17"/>
      <c r="K52" s="17"/>
      <c r="M52" s="15"/>
      <c r="N52" s="15"/>
      <c r="O52" s="15"/>
      <c r="P52" s="15"/>
      <c r="Q52" s="15"/>
      <c r="R52" s="16"/>
      <c r="S52" s="16"/>
      <c r="W52" s="37">
        <f>IF('TWO BELLCRANK'!$I$53=1,'TWO BELLCRANK'!AT106,'TWO BELLCRANK'!AV106)</f>
        <v>9.0924295292624961</v>
      </c>
      <c r="X52" s="37">
        <f>IF('TWO BELLCRANK'!$I$53=1,'TWO BELLCRANK'!AU106,'TWO BELLCRANK'!AW106)</f>
        <v>2.1525835569315905</v>
      </c>
      <c r="Y52" s="50"/>
      <c r="Z52" s="37">
        <f>IF('TWO BELLCRANK'!$I$55=1,'TWO BELLCRANK'!AT156,'TWO BELLCRANK'!AV156)</f>
        <v>18.548514042248044</v>
      </c>
      <c r="AA52" s="37">
        <f>IF('TWO BELLCRANK'!$I$55=1,'TWO BELLCRANK'!AU156,'TWO BELLCRANK'!AW156)</f>
        <v>11.202491459852292</v>
      </c>
      <c r="AC52" s="36"/>
    </row>
    <row r="53" spans="1:29" s="2" customFormat="1" ht="13.8" x14ac:dyDescent="0.3">
      <c r="A53" s="17"/>
      <c r="B53" s="36" t="s">
        <v>85</v>
      </c>
      <c r="C53" s="36"/>
      <c r="D53" s="36"/>
      <c r="E53" s="36"/>
      <c r="F53" s="36"/>
      <c r="G53" s="36"/>
      <c r="H53" s="36"/>
      <c r="I53" s="35">
        <v>2</v>
      </c>
      <c r="J53" s="17"/>
      <c r="K53" s="17"/>
      <c r="M53" s="15"/>
      <c r="N53" s="15"/>
      <c r="O53" s="15"/>
      <c r="P53" s="15"/>
      <c r="Q53" s="15"/>
      <c r="R53" s="16"/>
      <c r="S53" s="16"/>
      <c r="W53" s="37">
        <f>IF('TWO BELLCRANK'!$I$53=1,'TWO BELLCRANK'!AT107,'TWO BELLCRANK'!AV107)</f>
        <v>9.0210298792925698</v>
      </c>
      <c r="X53" s="37">
        <f>IF('TWO BELLCRANK'!$I$53=1,'TWO BELLCRANK'!AU107,'TWO BELLCRANK'!AW107)</f>
        <v>2.1759958287680132</v>
      </c>
      <c r="Y53" s="50"/>
      <c r="Z53" s="37">
        <f>IF('TWO BELLCRANK'!$I$55=1,'TWO BELLCRANK'!AT157,'TWO BELLCRANK'!AV157)</f>
        <v>18.511232851343113</v>
      </c>
      <c r="AA53" s="37">
        <f>IF('TWO BELLCRANK'!$I$55=1,'TWO BELLCRANK'!AU157,'TWO BELLCRANK'!AW157)</f>
        <v>11.191702955577982</v>
      </c>
      <c r="AC53" s="36"/>
    </row>
    <row r="54" spans="1:29" s="2" customFormat="1" ht="13.8" x14ac:dyDescent="0.3">
      <c r="A54" s="17"/>
      <c r="B54" s="36"/>
      <c r="C54" s="35" t="s">
        <v>86</v>
      </c>
      <c r="D54" s="35" t="s">
        <v>87</v>
      </c>
      <c r="E54" s="36"/>
      <c r="F54" s="36" t="s">
        <v>90</v>
      </c>
      <c r="G54" s="36"/>
      <c r="H54" s="36"/>
      <c r="I54" s="36"/>
      <c r="J54" s="17"/>
      <c r="K54" s="17"/>
      <c r="M54" s="15"/>
      <c r="N54" s="15"/>
      <c r="O54" s="15"/>
      <c r="P54" s="15"/>
      <c r="Q54" s="15"/>
      <c r="R54" s="16"/>
      <c r="S54" s="16"/>
      <c r="W54" s="37">
        <f>IF('TWO BELLCRANK'!$I$53=1,'TWO BELLCRANK'!AT108,'TWO BELLCRANK'!AV108)</f>
        <v>8.9524073613955988</v>
      </c>
      <c r="X54" s="37">
        <f>IF('TWO BELLCRANK'!$I$53=1,'TWO BELLCRANK'!AU108,'TWO BELLCRANK'!AW108)</f>
        <v>2.1999104227724411</v>
      </c>
      <c r="Y54" s="50"/>
      <c r="Z54" s="37">
        <f>IF('TWO BELLCRANK'!$I$55=1,'TWO BELLCRANK'!AT158,'TWO BELLCRANK'!AV158)</f>
        <v>18.476008348786785</v>
      </c>
      <c r="AA54" s="37">
        <f>IF('TWO BELLCRANK'!$I$55=1,'TWO BELLCRANK'!AU158,'TWO BELLCRANK'!AW158)</f>
        <v>11.181796839902663</v>
      </c>
      <c r="AC54" s="36"/>
    </row>
    <row r="55" spans="1:29" s="2" customFormat="1" ht="13.8" x14ac:dyDescent="0.3">
      <c r="A55" s="17"/>
      <c r="B55" s="35" t="s">
        <v>42</v>
      </c>
      <c r="C55" s="49">
        <v>0</v>
      </c>
      <c r="D55" s="49">
        <v>0.5</v>
      </c>
      <c r="E55" s="36"/>
      <c r="F55" s="36"/>
      <c r="G55" s="36"/>
      <c r="H55" s="36"/>
      <c r="I55" s="35">
        <v>2</v>
      </c>
      <c r="J55" s="17"/>
      <c r="K55" s="17"/>
      <c r="M55" s="15"/>
      <c r="N55" s="15"/>
      <c r="O55" s="15"/>
      <c r="P55" s="15"/>
      <c r="Q55" s="15"/>
      <c r="R55" s="16"/>
      <c r="S55" s="16"/>
      <c r="W55" s="37">
        <f>IF('TWO BELLCRANK'!$I$53=1,'TWO BELLCRANK'!AT109,'TWO BELLCRANK'!AV109)</f>
        <v>8.8865952337798539</v>
      </c>
      <c r="X55" s="37">
        <f>IF('TWO BELLCRANK'!$I$53=1,'TWO BELLCRANK'!AU109,'TWO BELLCRANK'!AW109)</f>
        <v>2.2241715438650633</v>
      </c>
      <c r="Y55" s="50"/>
      <c r="Z55" s="37">
        <f>IF('TWO BELLCRANK'!$I$55=1,'TWO BELLCRANK'!AT159,'TWO BELLCRANK'!AV159)</f>
        <v>18.442786078619502</v>
      </c>
      <c r="AA55" s="37">
        <f>IF('TWO BELLCRANK'!$I$55=1,'TWO BELLCRANK'!AU159,'TWO BELLCRANK'!AW159)</f>
        <v>11.172707960631014</v>
      </c>
      <c r="AC55" s="36"/>
    </row>
    <row r="56" spans="1:29" s="2" customFormat="1" ht="13.8" x14ac:dyDescent="0.3">
      <c r="A56" s="17"/>
      <c r="B56" s="35" t="s">
        <v>45</v>
      </c>
      <c r="C56" s="49">
        <v>10.303000000000001</v>
      </c>
      <c r="D56" s="49">
        <v>5.9649999999999999</v>
      </c>
      <c r="E56" s="36"/>
      <c r="K56" s="17"/>
      <c r="M56" s="15"/>
      <c r="N56" s="15"/>
      <c r="O56" s="15"/>
      <c r="P56" s="15"/>
      <c r="Q56" s="15"/>
      <c r="R56" s="16"/>
      <c r="S56" s="16"/>
      <c r="W56" s="37">
        <f>IF('TWO BELLCRANK'!$I$53=1,'TWO BELLCRANK'!AT110,'TWO BELLCRANK'!AV110)</f>
        <v>8.8236295791218087</v>
      </c>
      <c r="X56" s="37">
        <f>IF('TWO BELLCRANK'!$I$53=1,'TWO BELLCRANK'!AU110,'TWO BELLCRANK'!AW110)</f>
        <v>2.2486223068920017</v>
      </c>
      <c r="Y56" s="50"/>
      <c r="Z56" s="37">
        <f>IF('TWO BELLCRANK'!$I$55=1,'TWO BELLCRANK'!AT160,'TWO BELLCRANK'!AV160)</f>
        <v>18.411515110508063</v>
      </c>
      <c r="AA56" s="37">
        <f>IF('TWO BELLCRANK'!$I$55=1,'TWO BELLCRANK'!AU160,'TWO BELLCRANK'!AW160)</f>
        <v>11.164377049050508</v>
      </c>
      <c r="AC56" s="36"/>
    </row>
    <row r="57" spans="1:29" s="2" customFormat="1" ht="13.8" x14ac:dyDescent="0.3">
      <c r="A57" s="17"/>
      <c r="B57" s="35" t="s">
        <v>60</v>
      </c>
      <c r="C57" s="49">
        <v>17.14</v>
      </c>
      <c r="D57" s="49">
        <v>16</v>
      </c>
      <c r="E57" s="36"/>
      <c r="H57" s="3" t="s">
        <v>91</v>
      </c>
      <c r="I57" s="47">
        <v>75</v>
      </c>
      <c r="J57" s="2" t="s">
        <v>35</v>
      </c>
      <c r="K57" s="17"/>
      <c r="M57" s="15"/>
      <c r="N57" s="15"/>
      <c r="O57" s="15"/>
      <c r="P57" s="15"/>
      <c r="Q57" s="15"/>
      <c r="R57" s="16"/>
      <c r="S57" s="16"/>
      <c r="W57" s="37"/>
      <c r="X57" s="37"/>
      <c r="Y57" s="50"/>
      <c r="Z57" s="37"/>
      <c r="AA57" s="37"/>
      <c r="AC57" s="36"/>
    </row>
    <row r="58" spans="1:29" s="2" customFormat="1" ht="13.8" x14ac:dyDescent="0.3">
      <c r="A58" s="59"/>
      <c r="B58" s="60"/>
      <c r="C58" s="61"/>
      <c r="D58" s="59"/>
      <c r="E58" s="59"/>
      <c r="F58" s="59"/>
      <c r="G58" s="61"/>
      <c r="H58" s="59"/>
      <c r="I58" s="59"/>
      <c r="J58" s="59"/>
      <c r="K58" s="59"/>
      <c r="M58" s="15"/>
      <c r="N58" s="15"/>
      <c r="O58" s="15"/>
      <c r="P58" s="15"/>
      <c r="Q58" s="15"/>
      <c r="R58" s="16"/>
      <c r="S58" s="16"/>
      <c r="W58" s="37"/>
      <c r="X58" s="37"/>
      <c r="Y58" s="50"/>
      <c r="Z58" s="37"/>
      <c r="AA58" s="37"/>
      <c r="AC58" s="36"/>
    </row>
    <row r="59" spans="1:29" s="2" customFormat="1" ht="13.8" x14ac:dyDescent="0.3">
      <c r="A59" s="59"/>
      <c r="B59" s="62"/>
      <c r="C59" s="61"/>
      <c r="D59" s="63"/>
      <c r="E59" s="63"/>
      <c r="F59" s="64" t="s">
        <v>101</v>
      </c>
      <c r="G59" s="61"/>
      <c r="H59" s="63"/>
      <c r="I59" s="63"/>
      <c r="J59" s="63"/>
      <c r="K59" s="59"/>
      <c r="M59" s="15"/>
      <c r="N59" s="15"/>
      <c r="O59" s="15"/>
      <c r="P59" s="15"/>
      <c r="Q59" s="15"/>
      <c r="R59" s="16"/>
      <c r="S59" s="16"/>
      <c r="W59" s="37"/>
      <c r="X59" s="37"/>
      <c r="Y59" s="50"/>
      <c r="Z59" s="37"/>
      <c r="AA59" s="37"/>
      <c r="AC59" s="36"/>
    </row>
    <row r="60" spans="1:29" s="2" customFormat="1" ht="13.8" x14ac:dyDescent="0.3">
      <c r="A60" s="59"/>
      <c r="B60" s="63"/>
      <c r="C60" s="63"/>
      <c r="D60" s="63"/>
      <c r="E60" s="63"/>
      <c r="F60" s="65" t="s">
        <v>102</v>
      </c>
      <c r="G60" s="63"/>
      <c r="H60" s="63"/>
      <c r="I60" s="63"/>
      <c r="J60" s="63"/>
      <c r="K60" s="59"/>
      <c r="M60" s="15"/>
      <c r="N60" s="15"/>
      <c r="O60" s="15"/>
      <c r="P60" s="15"/>
      <c r="Q60" s="15"/>
      <c r="R60" s="16"/>
      <c r="S60" s="16"/>
      <c r="W60" s="37"/>
      <c r="X60" s="37"/>
      <c r="Y60" s="50"/>
      <c r="Z60" s="37"/>
      <c r="AA60" s="37"/>
    </row>
    <row r="61" spans="1:29" s="2" customFormat="1" ht="13.8" x14ac:dyDescent="0.3">
      <c r="A61" s="72"/>
      <c r="E61" s="3" t="s">
        <v>1</v>
      </c>
      <c r="F61" s="5" t="str">
        <f>$C$1</f>
        <v>R. Abbott</v>
      </c>
      <c r="H61" s="4"/>
      <c r="I61" s="3" t="s">
        <v>8</v>
      </c>
      <c r="J61" s="9" t="str">
        <f>$G$2</f>
        <v>AA-SM-223</v>
      </c>
      <c r="K61" s="10"/>
      <c r="L61" s="1"/>
      <c r="M61" s="7"/>
      <c r="N61" s="7"/>
      <c r="O61" s="7"/>
      <c r="P61" s="7"/>
      <c r="Q61" s="15"/>
      <c r="R61" s="16"/>
      <c r="S61" s="16"/>
      <c r="W61" s="37"/>
      <c r="X61" s="37"/>
      <c r="Y61" s="50"/>
      <c r="Z61" s="37"/>
      <c r="AA61" s="37"/>
    </row>
    <row r="62" spans="1:29" s="2" customFormat="1" ht="13.8" x14ac:dyDescent="0.3">
      <c r="E62" s="3" t="s">
        <v>2</v>
      </c>
      <c r="F62" s="4" t="str">
        <f>$C$2</f>
        <v xml:space="preserve"> </v>
      </c>
      <c r="H62" s="4"/>
      <c r="I62" s="3" t="s">
        <v>9</v>
      </c>
      <c r="J62" s="10" t="str">
        <f>$G$3</f>
        <v>IR</v>
      </c>
      <c r="K62" s="10"/>
      <c r="L62" s="1"/>
      <c r="M62" s="7">
        <v>1</v>
      </c>
      <c r="N62" s="7"/>
      <c r="O62" s="7"/>
      <c r="P62" s="7"/>
      <c r="Q62" s="15"/>
      <c r="R62" s="16"/>
      <c r="S62" s="16"/>
      <c r="W62" s="37"/>
      <c r="X62" s="37"/>
      <c r="Y62" s="50"/>
      <c r="Z62" s="37"/>
      <c r="AA62" s="37"/>
    </row>
    <row r="63" spans="1:29" s="2" customFormat="1" ht="13.8" x14ac:dyDescent="0.3">
      <c r="E63" s="3" t="s">
        <v>3</v>
      </c>
      <c r="F63" s="4" t="str">
        <f>$C$3</f>
        <v>20/10/2013</v>
      </c>
      <c r="H63" s="4"/>
      <c r="I63" s="3" t="s">
        <v>6</v>
      </c>
      <c r="J63" s="5" t="str">
        <f>L63&amp;" of "&amp;$G$1</f>
        <v>2 of 4</v>
      </c>
      <c r="K63" s="4"/>
      <c r="L63" s="1">
        <f>SUM($M$1:M62)</f>
        <v>2</v>
      </c>
      <c r="M63" s="7"/>
      <c r="N63" s="7"/>
      <c r="O63" s="7"/>
      <c r="P63" s="7"/>
      <c r="Q63" s="15"/>
      <c r="R63" s="16"/>
      <c r="S63" s="16"/>
      <c r="W63" s="37"/>
      <c r="X63" s="37"/>
      <c r="Y63" s="50"/>
      <c r="Z63" s="37"/>
      <c r="AA63" s="37"/>
    </row>
    <row r="64" spans="1:29" s="2" customFormat="1" ht="13.8" x14ac:dyDescent="0.3">
      <c r="E64" s="3" t="s">
        <v>23</v>
      </c>
      <c r="F64" s="4" t="str">
        <f>$C$5</f>
        <v>STANDARD SPREADSHEET METHOD</v>
      </c>
      <c r="I64" s="11"/>
      <c r="J64" s="5"/>
      <c r="M64" s="7"/>
      <c r="N64" s="7"/>
      <c r="O64" s="7"/>
      <c r="P64" s="7"/>
      <c r="Q64" s="7"/>
      <c r="R64" s="7"/>
      <c r="S64" s="7"/>
    </row>
    <row r="65" spans="1:102" x14ac:dyDescent="0.3">
      <c r="B65" s="13" t="str">
        <f>($C$4)&amp;" "&amp;$G$4</f>
        <v xml:space="preserve"> Two Bellcrank Kinematic System</v>
      </c>
      <c r="M65" s="7"/>
      <c r="N65" s="7"/>
      <c r="O65" s="7"/>
      <c r="P65" s="7"/>
      <c r="Q65" s="14"/>
      <c r="R65" s="14"/>
      <c r="S65" s="14"/>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row>
    <row r="66" spans="1:102" s="2" customFormat="1" ht="13.8" x14ac:dyDescent="0.3">
      <c r="A66" s="19"/>
      <c r="B66" s="19"/>
      <c r="C66" s="19"/>
      <c r="D66" s="19"/>
      <c r="E66" s="19"/>
      <c r="F66" s="19"/>
      <c r="G66" s="19"/>
      <c r="H66" s="19"/>
      <c r="I66" s="19"/>
      <c r="J66" s="19"/>
      <c r="K66" s="19"/>
      <c r="M66" s="15"/>
      <c r="N66" s="15"/>
      <c r="O66" s="15"/>
      <c r="P66" s="15"/>
      <c r="Q66" s="15"/>
      <c r="R66" s="16"/>
      <c r="S66" s="16"/>
    </row>
    <row r="67" spans="1:102" s="2" customFormat="1" x14ac:dyDescent="0.3">
      <c r="A67" s="19"/>
      <c r="B67" s="54" t="s">
        <v>92</v>
      </c>
      <c r="C67" s="19"/>
      <c r="D67" s="19"/>
      <c r="E67" s="19"/>
      <c r="F67" s="19"/>
      <c r="G67" s="19"/>
      <c r="H67" s="19"/>
      <c r="I67" s="19"/>
      <c r="J67" s="19"/>
      <c r="K67" s="19"/>
      <c r="M67" s="15"/>
      <c r="N67" s="15"/>
      <c r="O67" s="15"/>
      <c r="P67" s="15"/>
      <c r="Q67" s="15"/>
      <c r="R67" s="16"/>
      <c r="S67" s="16"/>
      <c r="W67" s="55">
        <f>I57</f>
        <v>75</v>
      </c>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row>
    <row r="68" spans="1:102" s="2" customFormat="1" ht="13.8" x14ac:dyDescent="0.3">
      <c r="A68" s="19"/>
      <c r="B68" s="19"/>
      <c r="C68" s="19"/>
      <c r="D68" s="19"/>
      <c r="E68" s="19"/>
      <c r="F68" s="19"/>
      <c r="G68" s="19"/>
      <c r="H68" s="19"/>
      <c r="I68" s="19"/>
      <c r="J68" s="19"/>
      <c r="K68" s="19"/>
      <c r="M68" s="7"/>
      <c r="N68" s="7"/>
      <c r="O68" s="7"/>
      <c r="P68" s="7"/>
      <c r="Q68" s="15"/>
      <c r="R68" s="16"/>
      <c r="S68" s="16"/>
    </row>
    <row r="69" spans="1:102" s="2" customFormat="1" ht="13.8" x14ac:dyDescent="0.3">
      <c r="A69" s="19"/>
      <c r="B69" s="19"/>
      <c r="C69" s="19"/>
      <c r="D69" s="19"/>
      <c r="E69" s="19"/>
      <c r="F69" s="19"/>
      <c r="G69" s="19"/>
      <c r="H69" s="19"/>
      <c r="I69" s="19"/>
      <c r="J69" s="19"/>
      <c r="K69" s="19"/>
      <c r="M69" s="7"/>
      <c r="N69" s="7"/>
      <c r="O69" s="7"/>
      <c r="P69" s="7"/>
      <c r="Q69" s="15"/>
      <c r="R69" s="16"/>
      <c r="S69" s="16"/>
      <c r="W69" s="35"/>
      <c r="X69" s="35"/>
      <c r="Y69" s="35"/>
      <c r="Z69" s="35"/>
      <c r="AA69" s="35"/>
      <c r="AB69" s="40" t="s">
        <v>48</v>
      </c>
      <c r="AC69" s="40"/>
      <c r="AD69" s="40" t="s">
        <v>48</v>
      </c>
      <c r="AE69" s="35"/>
      <c r="AF69" s="35"/>
      <c r="AG69" s="35"/>
      <c r="AH69" s="35"/>
      <c r="AI69" s="35"/>
      <c r="AJ69" s="35"/>
      <c r="AK69" s="35"/>
      <c r="AL69" s="35"/>
      <c r="AM69" s="35"/>
      <c r="AN69" s="35"/>
      <c r="AO69" s="35"/>
      <c r="AP69" s="35"/>
      <c r="AQ69" s="35"/>
      <c r="AR69" s="35"/>
      <c r="AS69" s="35"/>
      <c r="AT69" s="35"/>
      <c r="AU69" s="35"/>
      <c r="AV69" s="35"/>
      <c r="AW69" s="35"/>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row>
    <row r="70" spans="1:102" s="2" customFormat="1" ht="13.8" x14ac:dyDescent="0.3">
      <c r="A70" s="19"/>
      <c r="B70" s="20"/>
      <c r="C70" s="19"/>
      <c r="D70" s="19"/>
      <c r="E70" s="19"/>
      <c r="F70" s="19"/>
      <c r="G70" s="19"/>
      <c r="H70" s="19"/>
      <c r="I70" s="19"/>
      <c r="J70" s="19"/>
      <c r="K70" s="19"/>
      <c r="M70" s="7"/>
      <c r="N70" s="7"/>
      <c r="O70" s="7"/>
      <c r="P70" s="7"/>
      <c r="Q70" s="15"/>
      <c r="R70" s="16"/>
      <c r="S70" s="16"/>
      <c r="W70" s="40"/>
      <c r="X70" s="40"/>
      <c r="Y70" s="40"/>
      <c r="Z70" s="40"/>
      <c r="AA70" s="40"/>
      <c r="AB70" s="40" t="s">
        <v>49</v>
      </c>
      <c r="AC70" s="40"/>
      <c r="AD70" s="40" t="s">
        <v>49</v>
      </c>
      <c r="AE70" s="40"/>
      <c r="AF70" s="40"/>
      <c r="AG70" s="40"/>
      <c r="AH70" s="40"/>
      <c r="AI70" s="40"/>
      <c r="AJ70" s="40"/>
      <c r="AK70" s="40"/>
      <c r="AL70" s="40"/>
      <c r="AM70" s="40"/>
      <c r="AN70" s="40"/>
      <c r="AO70" s="40"/>
      <c r="AP70" s="40"/>
      <c r="AQ70" s="40"/>
      <c r="AR70" s="40"/>
      <c r="AS70" s="40"/>
      <c r="AT70" s="40" t="s">
        <v>50</v>
      </c>
      <c r="AU70" s="40"/>
      <c r="AV70" s="40" t="s">
        <v>51</v>
      </c>
      <c r="AW70" s="40"/>
      <c r="AX70" s="36"/>
      <c r="AY70" s="40" t="s">
        <v>65</v>
      </c>
      <c r="AZ70" s="36"/>
      <c r="BA70" s="40" t="s">
        <v>66</v>
      </c>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row>
    <row r="71" spans="1:102" s="2" customFormat="1" ht="13.8" x14ac:dyDescent="0.3">
      <c r="A71" s="19"/>
      <c r="B71" s="19"/>
      <c r="C71" s="19"/>
      <c r="D71" s="19"/>
      <c r="E71" s="19"/>
      <c r="F71" s="19"/>
      <c r="G71" s="19"/>
      <c r="H71" s="19"/>
      <c r="I71" s="19"/>
      <c r="J71" s="19"/>
      <c r="K71" s="19"/>
      <c r="M71" s="7"/>
      <c r="N71" s="7"/>
      <c r="O71" s="7"/>
      <c r="P71" s="7"/>
      <c r="Q71" s="15"/>
      <c r="R71" s="16"/>
      <c r="S71" s="16"/>
      <c r="W71" s="40" t="s">
        <v>12</v>
      </c>
      <c r="X71" s="40" t="s">
        <v>67</v>
      </c>
      <c r="Y71" s="40" t="s">
        <v>68</v>
      </c>
      <c r="Z71" s="40" t="s">
        <v>36</v>
      </c>
      <c r="AA71" s="40"/>
      <c r="AB71" s="40" t="s">
        <v>52</v>
      </c>
      <c r="AC71" s="40"/>
      <c r="AD71" s="40" t="s">
        <v>53</v>
      </c>
      <c r="AE71" s="40"/>
      <c r="AF71" s="40" t="s">
        <v>54</v>
      </c>
      <c r="AG71" s="40" t="s">
        <v>55</v>
      </c>
      <c r="AH71" s="40" t="s">
        <v>56</v>
      </c>
      <c r="AI71" s="40" t="s">
        <v>57</v>
      </c>
      <c r="AJ71" s="40" t="s">
        <v>58</v>
      </c>
      <c r="AK71" s="40" t="s">
        <v>59</v>
      </c>
      <c r="AL71" s="40"/>
      <c r="AM71" s="40" t="s">
        <v>42</v>
      </c>
      <c r="AN71" s="40" t="s">
        <v>43</v>
      </c>
      <c r="AO71" s="40"/>
      <c r="AP71" s="40" t="s">
        <v>47</v>
      </c>
      <c r="AQ71" s="40" t="s">
        <v>60</v>
      </c>
      <c r="AR71" s="40" t="s">
        <v>61</v>
      </c>
      <c r="AS71" s="40"/>
      <c r="AT71" s="40" t="s">
        <v>40</v>
      </c>
      <c r="AU71" s="40" t="s">
        <v>38</v>
      </c>
      <c r="AV71" s="40" t="s">
        <v>40</v>
      </c>
      <c r="AW71" s="40" t="s">
        <v>38</v>
      </c>
      <c r="AX71" s="36"/>
      <c r="AY71" s="40" t="s">
        <v>69</v>
      </c>
      <c r="AZ71" s="36"/>
      <c r="BA71" s="40" t="s">
        <v>70</v>
      </c>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row>
    <row r="72" spans="1:102" s="2" customFormat="1" ht="13.8" x14ac:dyDescent="0.3">
      <c r="A72" s="19"/>
      <c r="B72" s="19"/>
      <c r="C72" s="19"/>
      <c r="D72" s="19"/>
      <c r="E72" s="19"/>
      <c r="F72" s="19"/>
      <c r="G72" s="19"/>
      <c r="H72" s="19"/>
      <c r="I72" s="19"/>
      <c r="J72" s="19"/>
      <c r="K72" s="19"/>
      <c r="M72" s="15"/>
      <c r="N72" s="15"/>
      <c r="O72" s="15"/>
      <c r="P72" s="15"/>
      <c r="Q72" s="15"/>
      <c r="R72" s="16"/>
      <c r="S72" s="16"/>
      <c r="W72" s="40" t="s">
        <v>62</v>
      </c>
      <c r="X72" s="41" t="s">
        <v>41</v>
      </c>
      <c r="Y72" s="41" t="s">
        <v>41</v>
      </c>
      <c r="Z72" s="40"/>
      <c r="AA72" s="40"/>
      <c r="AB72" s="40" t="s">
        <v>41</v>
      </c>
      <c r="AC72" s="40"/>
      <c r="AD72" s="41" t="s">
        <v>41</v>
      </c>
      <c r="AE72" s="41"/>
      <c r="AF72" s="41" t="s">
        <v>41</v>
      </c>
      <c r="AG72" s="41" t="s">
        <v>41</v>
      </c>
      <c r="AH72" s="41" t="s">
        <v>41</v>
      </c>
      <c r="AI72" s="41" t="s">
        <v>41</v>
      </c>
      <c r="AJ72" s="41" t="s">
        <v>41</v>
      </c>
      <c r="AK72" s="41" t="s">
        <v>41</v>
      </c>
      <c r="AL72" s="41"/>
      <c r="AM72" s="41"/>
      <c r="AN72" s="41"/>
      <c r="AO72" s="41"/>
      <c r="AP72" s="41"/>
      <c r="AQ72" s="41"/>
      <c r="AR72" s="41"/>
      <c r="AS72" s="41"/>
      <c r="AT72" s="41" t="s">
        <v>41</v>
      </c>
      <c r="AU72" s="41" t="s">
        <v>41</v>
      </c>
      <c r="AV72" s="41" t="s">
        <v>41</v>
      </c>
      <c r="AW72" s="41" t="s">
        <v>41</v>
      </c>
      <c r="AX72" s="36"/>
      <c r="AY72" s="35" t="s">
        <v>71</v>
      </c>
      <c r="AZ72" s="36"/>
      <c r="BA72" s="36" t="s">
        <v>72</v>
      </c>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row>
    <row r="73" spans="1:102" s="2" customFormat="1" ht="13.8" x14ac:dyDescent="0.3">
      <c r="A73" s="19"/>
      <c r="B73" s="19"/>
      <c r="C73" s="19"/>
      <c r="D73" s="19"/>
      <c r="E73" s="19"/>
      <c r="F73" s="19"/>
      <c r="G73" s="19"/>
      <c r="H73" s="19"/>
      <c r="I73" s="19"/>
      <c r="J73" s="19"/>
      <c r="K73" s="19"/>
      <c r="M73" s="15"/>
      <c r="N73" s="15"/>
      <c r="O73" s="15"/>
      <c r="P73" s="15"/>
      <c r="Q73" s="15"/>
      <c r="R73" s="16"/>
      <c r="S73" s="16"/>
      <c r="W73" s="37">
        <f>'TWO BELLCRANK'!C51</f>
        <v>55</v>
      </c>
      <c r="X73" s="37">
        <f>'TWO BELLCRANK'!$C$47*COS(RADIANS(W73))+'TWO BELLCRANK'!$C$55</f>
        <v>1.4339410908776153</v>
      </c>
      <c r="Y73" s="37">
        <f>'TWO BELLCRANK'!$C$47*SIN(RADIANS(W73))+'TWO BELLCRANK'!$D$55</f>
        <v>2.5478801107224793</v>
      </c>
      <c r="Z73" s="37"/>
      <c r="AA73" s="37"/>
      <c r="AB73" s="37">
        <f>(ABS(('TWO BELLCRANK'!W19-X73)*('TWO BELLCRANK'!X19-'TWO BELLCRANK'!$AL$31)-('TWO BELLCRANK'!W19-'TWO BELLCRANK'!$AK$31)*('TWO BELLCRANK'!X19-Y73)))/SQRT(('TWO BELLCRANK'!W19-X73)^2+('TWO BELLCRANK'!X19-Y73)^2)</f>
        <v>2.0437048392804829</v>
      </c>
      <c r="AC73" s="37"/>
      <c r="AD73" s="37">
        <f>(ABS(('TWO BELLCRANK'!W19-X73)*('TWO BELLCRANK'!X19-'TWO BELLCRANK'!$AL$37)-('TWO BELLCRANK'!W19-'TWO BELLCRANK'!$AK$37)*('TWO BELLCRANK'!X19-Y73)))/SQRT(('TWO BELLCRANK'!W19-X73)^2+('TWO BELLCRANK'!X19-Y73)^2)</f>
        <v>3.3913344938692331</v>
      </c>
      <c r="AE73" s="37"/>
      <c r="AF73" s="37">
        <f t="shared" ref="AF73:AF92" si="0">X73</f>
        <v>1.4339410908776153</v>
      </c>
      <c r="AG73" s="37">
        <f t="shared" ref="AG73:AG92" si="1">Y73</f>
        <v>2.5478801107224793</v>
      </c>
      <c r="AH73" s="37">
        <f>'TWO BELLCRANK'!$C$48</f>
        <v>11</v>
      </c>
      <c r="AI73" s="37">
        <f>'TWO BELLCRANK'!$AK$37</f>
        <v>10.303000000000001</v>
      </c>
      <c r="AJ73" s="37">
        <f>'TWO BELLCRANK'!$AL$37</f>
        <v>5.9649999999999999</v>
      </c>
      <c r="AK73" s="37">
        <f>'TWO BELLCRANK'!$C$49</f>
        <v>4</v>
      </c>
      <c r="AL73" s="37"/>
      <c r="AM73" s="37">
        <f t="shared" ref="AM73:AM92" si="2">(AK73^2-AH73^2-AI73^2+AF73^2-AJ73^2+AG73^2)/(2*(+AF73-AI73))</f>
        <v>13.427870776925898</v>
      </c>
      <c r="AN73" s="37">
        <f t="shared" ref="AN73:AN92" si="3">-((+AG73-AJ73))/((+AF73-AI73))</f>
        <v>-0.38528551047989967</v>
      </c>
      <c r="AO73" s="37"/>
      <c r="AP73" s="37">
        <f t="shared" ref="AP73:AP92" si="4">1+AN73^2</f>
        <v>1.1484449245857569</v>
      </c>
      <c r="AQ73" s="37">
        <f t="shared" ref="AQ73:AQ92" si="5">2*AN73*AM73-2*AF73*AN73-2*AG73</f>
        <v>-14.337934864943231</v>
      </c>
      <c r="AR73" s="37">
        <f t="shared" ref="AR73:AR92" si="6">AM73^2-2*AF73*AM73+AF73^2+AG73^2-AH73^2</f>
        <v>29.346042372485442</v>
      </c>
      <c r="AS73" s="37"/>
      <c r="AT73" s="37">
        <f t="shared" ref="AT73:AT92" si="7">AM73+AN73*AU73</f>
        <v>9.6116915022861225</v>
      </c>
      <c r="AU73" s="37">
        <f t="shared" ref="AU73:AU92" si="8">(-AQ73+(AQ73^2-4*AP73*AR73)^0.5)/(2*AP73)</f>
        <v>9.9048086959887538</v>
      </c>
      <c r="AV73" s="37">
        <f t="shared" ref="AV73:AV92" si="9">AM73+AW73*AN73</f>
        <v>12.433894653247572</v>
      </c>
      <c r="AW73" s="37">
        <f t="shared" ref="AW73:AW92" si="10">(-AQ73-(AQ73^2-4*AP73*AR73)^0.5)/(2*AP73)</f>
        <v>2.5798429908258416</v>
      </c>
      <c r="AX73" s="36"/>
      <c r="AY73" s="39">
        <f>'TWO BELLCRANK'!$H$50/AB73</f>
        <v>2446.5372415325519</v>
      </c>
      <c r="AZ73" s="36"/>
      <c r="BA73" s="39">
        <f t="shared" ref="BA73:BA92" si="11">AY73*AD73</f>
        <v>8297.0261377450261</v>
      </c>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row>
    <row r="74" spans="1:102" s="2" customFormat="1" ht="13.8" x14ac:dyDescent="0.3">
      <c r="A74" s="19"/>
      <c r="B74" s="19"/>
      <c r="C74" s="19"/>
      <c r="D74" s="19"/>
      <c r="E74" s="19"/>
      <c r="F74" s="19"/>
      <c r="G74" s="19"/>
      <c r="H74" s="19"/>
      <c r="I74" s="19"/>
      <c r="J74" s="19"/>
      <c r="K74" s="19"/>
      <c r="M74" s="15"/>
      <c r="N74" s="15"/>
      <c r="O74" s="15"/>
      <c r="P74" s="15"/>
      <c r="Q74" s="15"/>
      <c r="R74" s="16"/>
      <c r="S74" s="16"/>
      <c r="W74" s="37">
        <f>W73+($W$110-$W$73)/37</f>
        <v>57.567567567567565</v>
      </c>
      <c r="X74" s="37">
        <f>'TWO BELLCRANK'!$C$47*COS(RADIANS(W74))+'TWO BELLCRANK'!$C$55</f>
        <v>1.3407616080934561</v>
      </c>
      <c r="Y74" s="37">
        <f>'TWO BELLCRANK'!$C$47*SIN(RADIANS(W74))+'TWO BELLCRANK'!$D$55</f>
        <v>2.6100612100748757</v>
      </c>
      <c r="Z74" s="37"/>
      <c r="AA74" s="37"/>
      <c r="AB74" s="37">
        <f>(ABS(('TWO BELLCRANK'!W20-X74)*('TWO BELLCRANK'!X20-'TWO BELLCRANK'!$AL$31)-('TWO BELLCRANK'!W20-'TWO BELLCRANK'!$AK$31)*('TWO BELLCRANK'!X20-Y74)))/SQRT(('TWO BELLCRANK'!W20-X74)^2+('TWO BELLCRANK'!X20-Y74)^2)</f>
        <v>2.1206343253338944</v>
      </c>
      <c r="AC74" s="37"/>
      <c r="AD74" s="37">
        <f>(ABS(('TWO BELLCRANK'!W20-X74)*('TWO BELLCRANK'!X20-'TWO BELLCRANK'!$AL$37)-('TWO BELLCRANK'!W20-'TWO BELLCRANK'!$AK$37)*('TWO BELLCRANK'!X20-Y74)))/SQRT(('TWO BELLCRANK'!W20-X74)^2+('TWO BELLCRANK'!X20-Y74)^2)</f>
        <v>3.4259525930291823</v>
      </c>
      <c r="AE74" s="37"/>
      <c r="AF74" s="37">
        <f t="shared" si="0"/>
        <v>1.3407616080934561</v>
      </c>
      <c r="AG74" s="37">
        <f t="shared" si="1"/>
        <v>2.6100612100748757</v>
      </c>
      <c r="AH74" s="37">
        <f>'TWO BELLCRANK'!$C$48</f>
        <v>11</v>
      </c>
      <c r="AI74" s="37">
        <f>'TWO BELLCRANK'!$AK$37</f>
        <v>10.303000000000001</v>
      </c>
      <c r="AJ74" s="37">
        <f>'TWO BELLCRANK'!$AL$37</f>
        <v>5.9649999999999999</v>
      </c>
      <c r="AK74" s="37">
        <f>'TWO BELLCRANK'!$C$49</f>
        <v>4</v>
      </c>
      <c r="AL74" s="37"/>
      <c r="AM74" s="37">
        <f t="shared" si="2"/>
        <v>13.284793506774204</v>
      </c>
      <c r="AN74" s="37">
        <f t="shared" si="3"/>
        <v>-0.37434161458535192</v>
      </c>
      <c r="AO74" s="37"/>
      <c r="AP74" s="37">
        <f t="shared" si="4"/>
        <v>1.1401316444103682</v>
      </c>
      <c r="AQ74" s="37">
        <f t="shared" si="5"/>
        <v>-14.162418791371946</v>
      </c>
      <c r="AR74" s="37">
        <f t="shared" si="6"/>
        <v>28.47231751704075</v>
      </c>
      <c r="AS74" s="37"/>
      <c r="AT74" s="37">
        <f t="shared" si="7"/>
        <v>9.5791975663973226</v>
      </c>
      <c r="AU74" s="37">
        <f t="shared" si="8"/>
        <v>9.8989687387053387</v>
      </c>
      <c r="AV74" s="37">
        <f t="shared" si="9"/>
        <v>12.340415259707253</v>
      </c>
      <c r="AW74" s="37">
        <f t="shared" si="10"/>
        <v>2.5227712075586721</v>
      </c>
      <c r="AX74" s="36"/>
      <c r="AY74" s="39">
        <f>'TWO BELLCRANK'!$H$50/AB74</f>
        <v>2357.7850930111435</v>
      </c>
      <c r="AZ74" s="36"/>
      <c r="BA74" s="39">
        <f t="shared" si="11"/>
        <v>8077.6599532070786</v>
      </c>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row>
    <row r="75" spans="1:102" s="2" customFormat="1" ht="13.8" x14ac:dyDescent="0.3">
      <c r="A75" s="19"/>
      <c r="B75" s="19"/>
      <c r="C75" s="19"/>
      <c r="D75" s="19"/>
      <c r="E75" s="19"/>
      <c r="F75" s="19"/>
      <c r="G75" s="19"/>
      <c r="H75" s="19"/>
      <c r="I75" s="19"/>
      <c r="J75" s="19"/>
      <c r="K75" s="19"/>
      <c r="M75" s="15"/>
      <c r="N75" s="15"/>
      <c r="O75" s="15"/>
      <c r="P75" s="15"/>
      <c r="Q75" s="15"/>
      <c r="R75" s="16"/>
      <c r="S75" s="16"/>
      <c r="W75" s="37">
        <f t="shared" ref="W75:W109" si="12">W74+($W$110-$W$73)/37</f>
        <v>60.13513513513513</v>
      </c>
      <c r="X75" s="37">
        <f>'TWO BELLCRANK'!$C$47*COS(RADIANS(W75))+'TWO BELLCRANK'!$C$55</f>
        <v>1.2448901108740931</v>
      </c>
      <c r="Y75" s="37">
        <f>'TWO BELLCRANK'!$C$47*SIN(RADIANS(W75))+'TWO BELLCRANK'!$D$55</f>
        <v>2.6680056761567505</v>
      </c>
      <c r="Z75" s="37"/>
      <c r="AA75" s="37"/>
      <c r="AB75" s="37">
        <f>(ABS(('TWO BELLCRANK'!W21-X75)*('TWO BELLCRANK'!X21-'TWO BELLCRANK'!$AL$31)-('TWO BELLCRANK'!W21-'TWO BELLCRANK'!$AK$31)*('TWO BELLCRANK'!X21-Y75)))/SQRT(('TWO BELLCRANK'!W21-X75)^2+('TWO BELLCRANK'!X21-Y75)^2)</f>
        <v>2.1903948494107968</v>
      </c>
      <c r="AC75" s="37"/>
      <c r="AD75" s="37">
        <f>(ABS(('TWO BELLCRANK'!W21-X75)*('TWO BELLCRANK'!X21-'TWO BELLCRANK'!$AL$37)-('TWO BELLCRANK'!W21-'TWO BELLCRANK'!$AK$37)*('TWO BELLCRANK'!X21-Y75)))/SQRT(('TWO BELLCRANK'!W21-X75)^2+('TWO BELLCRANK'!X21-Y75)^2)</f>
        <v>3.4619871525391477</v>
      </c>
      <c r="AE75" s="37"/>
      <c r="AF75" s="37">
        <f t="shared" si="0"/>
        <v>1.2448901108740931</v>
      </c>
      <c r="AG75" s="37">
        <f t="shared" si="1"/>
        <v>2.6680056761567505</v>
      </c>
      <c r="AH75" s="37">
        <f>'TWO BELLCRANK'!$C$48</f>
        <v>11</v>
      </c>
      <c r="AI75" s="37">
        <f>'TWO BELLCRANK'!$AK$37</f>
        <v>10.303000000000001</v>
      </c>
      <c r="AJ75" s="37">
        <f>'TWO BELLCRANK'!$AL$37</f>
        <v>5.9649999999999999</v>
      </c>
      <c r="AK75" s="37">
        <f>'TWO BELLCRANK'!$C$49</f>
        <v>4</v>
      </c>
      <c r="AL75" s="37"/>
      <c r="AM75" s="37">
        <f t="shared" si="2"/>
        <v>13.140988089007173</v>
      </c>
      <c r="AN75" s="37">
        <f t="shared" si="3"/>
        <v>-0.36398259285871876</v>
      </c>
      <c r="AO75" s="37"/>
      <c r="AP75" s="37">
        <f t="shared" si="4"/>
        <v>1.1324833279041557</v>
      </c>
      <c r="AQ75" s="37">
        <f t="shared" si="5"/>
        <v>-13.995956526277983</v>
      </c>
      <c r="AR75" s="37">
        <f t="shared" si="6"/>
        <v>27.635401393346598</v>
      </c>
      <c r="AS75" s="37"/>
      <c r="AT75" s="37">
        <f t="shared" si="7"/>
        <v>9.5405925092239876</v>
      </c>
      <c r="AU75" s="37">
        <f t="shared" si="8"/>
        <v>9.891669685370621</v>
      </c>
      <c r="AV75" s="37">
        <f t="shared" si="9"/>
        <v>12.243052946871153</v>
      </c>
      <c r="AW75" s="37">
        <f t="shared" si="10"/>
        <v>2.4669727612071761</v>
      </c>
      <c r="AX75" s="36"/>
      <c r="AY75" s="39">
        <f>'TWO BELLCRANK'!$H$50/AB75</f>
        <v>2282.6934611104343</v>
      </c>
      <c r="AZ75" s="36"/>
      <c r="BA75" s="39">
        <f t="shared" si="11"/>
        <v>7902.6554355494445</v>
      </c>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row>
    <row r="76" spans="1:102" s="2" customFormat="1" ht="13.8" x14ac:dyDescent="0.3">
      <c r="A76" s="19"/>
      <c r="B76" s="21"/>
      <c r="C76" s="19"/>
      <c r="D76" s="19"/>
      <c r="E76" s="19"/>
      <c r="F76" s="19"/>
      <c r="G76" s="19"/>
      <c r="H76" s="19"/>
      <c r="I76" s="19"/>
      <c r="J76" s="19"/>
      <c r="K76" s="19"/>
      <c r="M76" s="15"/>
      <c r="N76" s="15"/>
      <c r="O76" s="15"/>
      <c r="P76" s="15"/>
      <c r="Q76" s="15"/>
      <c r="R76" s="16"/>
      <c r="S76" s="16"/>
      <c r="W76" s="37">
        <f t="shared" si="12"/>
        <v>62.702702702702695</v>
      </c>
      <c r="X76" s="37">
        <f>'TWO BELLCRANK'!$C$47*COS(RADIANS(W76))+'TWO BELLCRANK'!$C$55</f>
        <v>1.1465190923912274</v>
      </c>
      <c r="Y76" s="37">
        <f>'TWO BELLCRANK'!$C$47*SIN(RADIANS(W76))+'TWO BELLCRANK'!$D$55</f>
        <v>2.7215971666308896</v>
      </c>
      <c r="Z76" s="37"/>
      <c r="AA76" s="37"/>
      <c r="AB76" s="37">
        <f>(ABS(('TWO BELLCRANK'!W22-X76)*('TWO BELLCRANK'!X22-'TWO BELLCRANK'!$AL$31)-('TWO BELLCRANK'!W22-'TWO BELLCRANK'!$AK$31)*('TWO BELLCRANK'!X22-Y76)))/SQRT(('TWO BELLCRANK'!W22-X76)^2+('TWO BELLCRANK'!X22-Y76)^2)</f>
        <v>2.2528970695581054</v>
      </c>
      <c r="AC76" s="37"/>
      <c r="AD76" s="37">
        <f>(ABS(('TWO BELLCRANK'!W22-X76)*('TWO BELLCRANK'!X22-'TWO BELLCRANK'!$AL$37)-('TWO BELLCRANK'!W22-'TWO BELLCRANK'!$AK$37)*('TWO BELLCRANK'!X22-Y76)))/SQRT(('TWO BELLCRANK'!W22-X76)^2+('TWO BELLCRANK'!X22-Y76)^2)</f>
        <v>3.499084594415041</v>
      </c>
      <c r="AE76" s="37"/>
      <c r="AF76" s="37">
        <f t="shared" si="0"/>
        <v>1.1465190923912274</v>
      </c>
      <c r="AG76" s="37">
        <f t="shared" si="1"/>
        <v>2.7215971666308896</v>
      </c>
      <c r="AH76" s="37">
        <f>'TWO BELLCRANK'!$C$48</f>
        <v>11</v>
      </c>
      <c r="AI76" s="37">
        <f>'TWO BELLCRANK'!$AK$37</f>
        <v>10.303000000000001</v>
      </c>
      <c r="AJ76" s="37">
        <f>'TWO BELLCRANK'!$AL$37</f>
        <v>5.9649999999999999</v>
      </c>
      <c r="AK76" s="37">
        <f>'TWO BELLCRANK'!$C$49</f>
        <v>4</v>
      </c>
      <c r="AL76" s="37"/>
      <c r="AM76" s="37">
        <f t="shared" si="2"/>
        <v>12.996883804758902</v>
      </c>
      <c r="AN76" s="37">
        <f t="shared" si="3"/>
        <v>-0.35421936288579331</v>
      </c>
      <c r="AO76" s="37"/>
      <c r="AP76" s="37">
        <f t="shared" si="4"/>
        <v>1.1254713570432173</v>
      </c>
      <c r="AQ76" s="37">
        <f t="shared" si="5"/>
        <v>-13.838451610020108</v>
      </c>
      <c r="AR76" s="37">
        <f t="shared" si="6"/>
        <v>26.838234953542269</v>
      </c>
      <c r="AS76" s="37"/>
      <c r="AT76" s="37">
        <f t="shared" si="7"/>
        <v>9.4962078671188408</v>
      </c>
      <c r="AU76" s="37">
        <f t="shared" si="8"/>
        <v>9.8827910171831626</v>
      </c>
      <c r="AV76" s="37">
        <f t="shared" si="9"/>
        <v>12.142186785147439</v>
      </c>
      <c r="AW76" s="37">
        <f t="shared" si="10"/>
        <v>2.4129031587892973</v>
      </c>
      <c r="AX76" s="36"/>
      <c r="AY76" s="39">
        <f>'TWO BELLCRANK'!$H$50/AB76</f>
        <v>2219.3645983927377</v>
      </c>
      <c r="AZ76" s="36"/>
      <c r="BA76" s="39">
        <f t="shared" si="11"/>
        <v>7765.744475626153</v>
      </c>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row>
    <row r="77" spans="1:102" s="2" customFormat="1" ht="13.8" x14ac:dyDescent="0.3">
      <c r="A77" s="19"/>
      <c r="B77" s="19"/>
      <c r="C77" s="19"/>
      <c r="D77" s="19"/>
      <c r="E77" s="19"/>
      <c r="F77" s="19"/>
      <c r="G77" s="19"/>
      <c r="H77" s="19"/>
      <c r="I77" s="19"/>
      <c r="J77" s="19"/>
      <c r="K77" s="19"/>
      <c r="M77" s="15"/>
      <c r="N77" s="15"/>
      <c r="O77" s="15"/>
      <c r="P77" s="15"/>
      <c r="Q77" s="15"/>
      <c r="R77" s="16"/>
      <c r="S77" s="16"/>
      <c r="W77" s="37">
        <f t="shared" si="12"/>
        <v>65.27027027027026</v>
      </c>
      <c r="X77" s="37">
        <f>'TWO BELLCRANK'!$C$47*COS(RADIANS(W77))+'TWO BELLCRANK'!$C$55</f>
        <v>1.0458460644173955</v>
      </c>
      <c r="Y77" s="37">
        <f>'TWO BELLCRANK'!$C$47*SIN(RADIANS(W77))+'TWO BELLCRANK'!$D$55</f>
        <v>2.7707280791725468</v>
      </c>
      <c r="Z77" s="37"/>
      <c r="AA77" s="37"/>
      <c r="AB77" s="37">
        <f>(ABS(('TWO BELLCRANK'!W23-X77)*('TWO BELLCRANK'!X23-'TWO BELLCRANK'!$AL$31)-('TWO BELLCRANK'!W23-'TWO BELLCRANK'!$AK$31)*('TWO BELLCRANK'!X23-Y77)))/SQRT(('TWO BELLCRANK'!W23-X77)^2+('TWO BELLCRANK'!X23-Y77)^2)</f>
        <v>2.3081107234886491</v>
      </c>
      <c r="AC77" s="37"/>
      <c r="AD77" s="37">
        <f>(ABS(('TWO BELLCRANK'!W23-X77)*('TWO BELLCRANK'!X23-'TWO BELLCRANK'!$AL$37)-('TWO BELLCRANK'!W23-'TWO BELLCRANK'!$AK$37)*('TWO BELLCRANK'!X23-Y77)))/SQRT(('TWO BELLCRANK'!W23-X77)^2+('TWO BELLCRANK'!X23-Y77)^2)</f>
        <v>3.536891746882421</v>
      </c>
      <c r="AE77" s="37"/>
      <c r="AF77" s="37">
        <f t="shared" si="0"/>
        <v>1.0458460644173955</v>
      </c>
      <c r="AG77" s="37">
        <f t="shared" si="1"/>
        <v>2.7707280791725468</v>
      </c>
      <c r="AH77" s="37">
        <f>'TWO BELLCRANK'!$C$48</f>
        <v>11</v>
      </c>
      <c r="AI77" s="37">
        <f>'TWO BELLCRANK'!$AK$37</f>
        <v>10.303000000000001</v>
      </c>
      <c r="AJ77" s="37">
        <f>'TWO BELLCRANK'!$AL$37</f>
        <v>5.9649999999999999</v>
      </c>
      <c r="AK77" s="37">
        <f>'TWO BELLCRANK'!$C$49</f>
        <v>4</v>
      </c>
      <c r="AL77" s="37"/>
      <c r="AM77" s="37">
        <f t="shared" si="2"/>
        <v>12.852886944341988</v>
      </c>
      <c r="AN77" s="37">
        <f t="shared" si="3"/>
        <v>-0.34505982541235758</v>
      </c>
      <c r="AO77" s="37"/>
      <c r="AP77" s="37">
        <f t="shared" si="4"/>
        <v>1.1190662831136067</v>
      </c>
      <c r="AQ77" s="37">
        <f t="shared" si="5"/>
        <v>-13.689727087671791</v>
      </c>
      <c r="AR77" s="37">
        <f t="shared" si="6"/>
        <v>26.083148428925682</v>
      </c>
      <c r="AS77" s="37"/>
      <c r="AT77" s="37">
        <f t="shared" si="7"/>
        <v>9.4463872167047285</v>
      </c>
      <c r="AU77" s="37">
        <f t="shared" si="8"/>
        <v>9.8722003454513505</v>
      </c>
      <c r="AV77" s="37">
        <f t="shared" si="9"/>
        <v>12.038211474320917</v>
      </c>
      <c r="AW77" s="37">
        <f t="shared" si="10"/>
        <v>2.3609687654814837</v>
      </c>
      <c r="AX77" s="36"/>
      <c r="AY77" s="39">
        <f>'TWO BELLCRANK'!$H$50/AB77</f>
        <v>2166.2738919399112</v>
      </c>
      <c r="AZ77" s="36"/>
      <c r="BA77" s="39">
        <f t="shared" si="11"/>
        <v>7661.8762498891338</v>
      </c>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row>
    <row r="78" spans="1:102" s="2" customFormat="1" ht="13.8" x14ac:dyDescent="0.3">
      <c r="A78" s="19"/>
      <c r="B78" s="21"/>
      <c r="C78" s="19"/>
      <c r="D78" s="19"/>
      <c r="E78" s="19"/>
      <c r="F78" s="19"/>
      <c r="G78" s="19"/>
      <c r="H78" s="19"/>
      <c r="I78" s="19"/>
      <c r="J78" s="19"/>
      <c r="K78" s="19"/>
      <c r="M78" s="15"/>
      <c r="N78" s="15"/>
      <c r="O78" s="15"/>
      <c r="P78" s="15"/>
      <c r="Q78" s="15"/>
      <c r="R78" s="16"/>
      <c r="S78" s="16"/>
      <c r="W78" s="37">
        <f t="shared" si="12"/>
        <v>67.837837837837824</v>
      </c>
      <c r="X78" s="37">
        <f>'TWO BELLCRANK'!$C$47*COS(RADIANS(W78))+'TWO BELLCRANK'!$C$55</f>
        <v>0.94307316075692549</v>
      </c>
      <c r="Y78" s="37">
        <f>'TWO BELLCRANK'!$C$47*SIN(RADIANS(W78))+'TWO BELLCRANK'!$D$55</f>
        <v>2.8152997675160645</v>
      </c>
      <c r="Z78" s="37"/>
      <c r="AA78" s="37"/>
      <c r="AB78" s="37">
        <f>(ABS(('TWO BELLCRANK'!W24-X78)*('TWO BELLCRANK'!X24-'TWO BELLCRANK'!$AL$31)-('TWO BELLCRANK'!W24-'TWO BELLCRANK'!$AK$31)*('TWO BELLCRANK'!X24-Y78)))/SQRT(('TWO BELLCRANK'!W24-X78)^2+('TWO BELLCRANK'!X24-Y78)^2)</f>
        <v>2.3560610592648161</v>
      </c>
      <c r="AC78" s="37"/>
      <c r="AD78" s="37">
        <f>(ABS(('TWO BELLCRANK'!W24-X78)*('TWO BELLCRANK'!X24-'TWO BELLCRANK'!$AL$37)-('TWO BELLCRANK'!W24-'TWO BELLCRANK'!$AK$37)*('TWO BELLCRANK'!X24-Y78)))/SQRT(('TWO BELLCRANK'!W24-X78)^2+('TWO BELLCRANK'!X24-Y78)^2)</f>
        <v>3.5750592913618959</v>
      </c>
      <c r="AE78" s="37"/>
      <c r="AF78" s="37">
        <f t="shared" si="0"/>
        <v>0.94307316075692549</v>
      </c>
      <c r="AG78" s="37">
        <f t="shared" si="1"/>
        <v>2.8152997675160645</v>
      </c>
      <c r="AH78" s="37">
        <f>'TWO BELLCRANK'!$C$48</f>
        <v>11</v>
      </c>
      <c r="AI78" s="37">
        <f>'TWO BELLCRANK'!$AK$37</f>
        <v>10.303000000000001</v>
      </c>
      <c r="AJ78" s="37">
        <f>'TWO BELLCRANK'!$AL$37</f>
        <v>5.9649999999999999</v>
      </c>
      <c r="AK78" s="37">
        <f>'TWO BELLCRANK'!$C$49</f>
        <v>4</v>
      </c>
      <c r="AL78" s="37"/>
      <c r="AM78" s="37">
        <f t="shared" si="2"/>
        <v>12.709380015395721</v>
      </c>
      <c r="AN78" s="37">
        <f t="shared" si="3"/>
        <v>-0.33650906535703728</v>
      </c>
      <c r="AO78" s="37"/>
      <c r="AP78" s="37">
        <f t="shared" si="4"/>
        <v>1.1132383510674668</v>
      </c>
      <c r="AQ78" s="37">
        <f t="shared" si="5"/>
        <v>-13.549537379749335</v>
      </c>
      <c r="AR78" s="37">
        <f t="shared" si="6"/>
        <v>25.371889778495927</v>
      </c>
      <c r="AS78" s="37"/>
      <c r="AT78" s="37">
        <f t="shared" si="7"/>
        <v>9.3914822592831761</v>
      </c>
      <c r="AU78" s="37">
        <f t="shared" si="8"/>
        <v>9.8597574261253396</v>
      </c>
      <c r="AV78" s="37">
        <f t="shared" si="9"/>
        <v>11.931531199978805</v>
      </c>
      <c r="AW78" s="37">
        <f t="shared" si="10"/>
        <v>2.3115241028993254</v>
      </c>
      <c r="AX78" s="36"/>
      <c r="AY78" s="39">
        <f>'TWO BELLCRANK'!$H$50/AB78</f>
        <v>2122.1860869599859</v>
      </c>
      <c r="AZ78" s="36"/>
      <c r="BA78" s="39">
        <f t="shared" si="11"/>
        <v>7586.9410881852418</v>
      </c>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row>
    <row r="79" spans="1:102" s="2" customFormat="1" ht="13.8" x14ac:dyDescent="0.3">
      <c r="A79" s="19"/>
      <c r="B79" s="19"/>
      <c r="C79" s="19"/>
      <c r="D79" s="19"/>
      <c r="E79" s="19"/>
      <c r="F79" s="19"/>
      <c r="G79" s="19"/>
      <c r="H79" s="19"/>
      <c r="I79" s="19"/>
      <c r="J79" s="19"/>
      <c r="K79" s="19"/>
      <c r="M79" s="15"/>
      <c r="N79" s="15"/>
      <c r="O79" s="15"/>
      <c r="P79" s="15"/>
      <c r="Q79" s="15"/>
      <c r="R79" s="16"/>
      <c r="S79" s="16"/>
      <c r="W79" s="37">
        <f t="shared" si="12"/>
        <v>70.405405405405389</v>
      </c>
      <c r="X79" s="37">
        <f>'TWO BELLCRANK'!$C$47*COS(RADIANS(W79))+'TWO BELLCRANK'!$C$55</f>
        <v>0.83840673139666899</v>
      </c>
      <c r="Y79" s="37">
        <f>'TWO BELLCRANK'!$C$47*SIN(RADIANS(W79))+'TWO BELLCRANK'!$D$55</f>
        <v>2.8552227395192911</v>
      </c>
      <c r="Z79" s="37"/>
      <c r="AA79" s="37"/>
      <c r="AB79" s="37">
        <f>(ABS(('TWO BELLCRANK'!W25-X79)*('TWO BELLCRANK'!X25-'TWO BELLCRANK'!$AL$31)-('TWO BELLCRANK'!W25-'TWO BELLCRANK'!$AK$31)*('TWO BELLCRANK'!X25-Y79)))/SQRT(('TWO BELLCRANK'!W25-X79)^2+('TWO BELLCRANK'!X25-Y79)^2)</f>
        <v>2.3968243450679911</v>
      </c>
      <c r="AC79" s="37"/>
      <c r="AD79" s="37">
        <f>(ABS(('TWO BELLCRANK'!W25-X79)*('TWO BELLCRANK'!X25-'TWO BELLCRANK'!$AL$37)-('TWO BELLCRANK'!W25-'TWO BELLCRANK'!$AK$37)*('TWO BELLCRANK'!X25-Y79)))/SQRT(('TWO BELLCRANK'!W25-X79)^2+('TWO BELLCRANK'!X25-Y79)^2)</f>
        <v>3.6132447317341909</v>
      </c>
      <c r="AE79" s="37"/>
      <c r="AF79" s="37">
        <f t="shared" si="0"/>
        <v>0.83840673139666899</v>
      </c>
      <c r="AG79" s="37">
        <f t="shared" si="1"/>
        <v>2.8552227395192911</v>
      </c>
      <c r="AH79" s="37">
        <f>'TWO BELLCRANK'!$C$48</f>
        <v>11</v>
      </c>
      <c r="AI79" s="37">
        <f>'TWO BELLCRANK'!$AK$37</f>
        <v>10.303000000000001</v>
      </c>
      <c r="AJ79" s="37">
        <f>'TWO BELLCRANK'!$AL$37</f>
        <v>5.9649999999999999</v>
      </c>
      <c r="AK79" s="37">
        <f>'TWO BELLCRANK'!$C$49</f>
        <v>4</v>
      </c>
      <c r="AL79" s="37"/>
      <c r="AM79" s="37">
        <f t="shared" si="2"/>
        <v>12.566721279486307</v>
      </c>
      <c r="AN79" s="37">
        <f t="shared" si="3"/>
        <v>-0.32856956154647426</v>
      </c>
      <c r="AO79" s="37"/>
      <c r="AP79" s="37">
        <f t="shared" si="4"/>
        <v>1.1079579567748423</v>
      </c>
      <c r="AQ79" s="37">
        <f t="shared" si="5"/>
        <v>-13.417579816528479</v>
      </c>
      <c r="AR79" s="37">
        <f t="shared" si="6"/>
        <v>24.705659031199104</v>
      </c>
      <c r="AS79" s="37"/>
      <c r="AT79" s="37">
        <f t="shared" si="7"/>
        <v>9.331849505954775</v>
      </c>
      <c r="AU79" s="37">
        <f t="shared" si="8"/>
        <v>9.845317862999849</v>
      </c>
      <c r="AV79" s="37">
        <f t="shared" si="9"/>
        <v>11.82255369473333</v>
      </c>
      <c r="AW79" s="37">
        <f t="shared" si="10"/>
        <v>2.2648707362009226</v>
      </c>
      <c r="AX79" s="36"/>
      <c r="AY79" s="39">
        <f>'TWO BELLCRANK'!$H$50/AB79</f>
        <v>2086.0936306361509</v>
      </c>
      <c r="AZ79" s="36"/>
      <c r="BA79" s="39">
        <f t="shared" si="11"/>
        <v>7537.5668208003235</v>
      </c>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row>
    <row r="80" spans="1:102" s="2" customFormat="1" ht="13.8" x14ac:dyDescent="0.3">
      <c r="A80" s="19"/>
      <c r="B80" s="21"/>
      <c r="C80" s="19"/>
      <c r="D80" s="19"/>
      <c r="E80" s="19"/>
      <c r="F80" s="19"/>
      <c r="G80" s="19"/>
      <c r="H80" s="19"/>
      <c r="I80" s="19"/>
      <c r="J80" s="19"/>
      <c r="K80" s="19"/>
      <c r="M80" s="15"/>
      <c r="N80" s="15"/>
      <c r="O80" s="15"/>
      <c r="P80" s="15"/>
      <c r="Q80" s="15"/>
      <c r="R80" s="16"/>
      <c r="S80" s="16"/>
      <c r="W80" s="37">
        <f t="shared" si="12"/>
        <v>72.972972972972954</v>
      </c>
      <c r="X80" s="37">
        <f>'TWO BELLCRANK'!$C$47*COS(RADIANS(W80))+'TWO BELLCRANK'!$C$55</f>
        <v>0.73205692819137669</v>
      </c>
      <c r="Y80" s="37">
        <f>'TWO BELLCRANK'!$C$47*SIN(RADIANS(W80))+'TWO BELLCRANK'!$D$55</f>
        <v>2.8904168368481269</v>
      </c>
      <c r="Z80" s="37"/>
      <c r="AA80" s="37"/>
      <c r="AB80" s="37">
        <f>(ABS(('TWO BELLCRANK'!W26-X80)*('TWO BELLCRANK'!X26-'TWO BELLCRANK'!$AL$31)-('TWO BELLCRANK'!W26-'TWO BELLCRANK'!$AK$31)*('TWO BELLCRANK'!X26-Y80)))/SQRT(('TWO BELLCRANK'!W26-X80)^2+('TWO BELLCRANK'!X26-Y80)^2)</f>
        <v>2.4305227050114366</v>
      </c>
      <c r="AC80" s="37"/>
      <c r="AD80" s="37">
        <f>(ABS(('TWO BELLCRANK'!W26-X80)*('TWO BELLCRANK'!X26-'TWO BELLCRANK'!$AL$37)-('TWO BELLCRANK'!W26-'TWO BELLCRANK'!$AK$37)*('TWO BELLCRANK'!X26-Y80)))/SQRT(('TWO BELLCRANK'!W26-X80)^2+('TWO BELLCRANK'!X26-Y80)^2)</f>
        <v>3.6511149073136293</v>
      </c>
      <c r="AE80" s="37"/>
      <c r="AF80" s="37">
        <f t="shared" si="0"/>
        <v>0.73205692819137669</v>
      </c>
      <c r="AG80" s="37">
        <f t="shared" si="1"/>
        <v>2.8904168368481269</v>
      </c>
      <c r="AH80" s="37">
        <f>'TWO BELLCRANK'!$C$48</f>
        <v>11</v>
      </c>
      <c r="AI80" s="37">
        <f>'TWO BELLCRANK'!$AK$37</f>
        <v>10.303000000000001</v>
      </c>
      <c r="AJ80" s="37">
        <f>'TWO BELLCRANK'!$AL$37</f>
        <v>5.9649999999999999</v>
      </c>
      <c r="AK80" s="37">
        <f>'TWO BELLCRANK'!$C$49</f>
        <v>4</v>
      </c>
      <c r="AL80" s="37"/>
      <c r="AM80" s="37">
        <f t="shared" si="2"/>
        <v>12.425244585547759</v>
      </c>
      <c r="AN80" s="37">
        <f t="shared" si="3"/>
        <v>-0.3212414011956784</v>
      </c>
      <c r="AO80" s="37"/>
      <c r="AP80" s="37">
        <f t="shared" si="4"/>
        <v>1.1031960378421628</v>
      </c>
      <c r="AQ80" s="37">
        <f t="shared" si="5"/>
        <v>-13.293505648682608</v>
      </c>
      <c r="AR80" s="37">
        <f t="shared" si="6"/>
        <v>24.08514708088677</v>
      </c>
      <c r="AS80" s="37"/>
      <c r="AT80" s="37">
        <f t="shared" si="7"/>
        <v>9.2678475171104715</v>
      </c>
      <c r="AU80" s="37">
        <f t="shared" si="8"/>
        <v>9.8287364476847614</v>
      </c>
      <c r="AV80" s="37">
        <f t="shared" si="9"/>
        <v>11.711684693571771</v>
      </c>
      <c r="AW80" s="37">
        <f t="shared" si="10"/>
        <v>2.2212575630665228</v>
      </c>
      <c r="AX80" s="36"/>
      <c r="AY80" s="39">
        <f>'TWO BELLCRANK'!$H$50/AB80</f>
        <v>2057.1706611465179</v>
      </c>
      <c r="AZ80" s="36"/>
      <c r="BA80" s="39">
        <f t="shared" si="11"/>
        <v>7510.9664678002864</v>
      </c>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row>
    <row r="81" spans="1:88" s="2" customFormat="1" ht="13.8" x14ac:dyDescent="0.3">
      <c r="A81" s="19"/>
      <c r="B81" s="19"/>
      <c r="C81" s="19"/>
      <c r="D81" s="19"/>
      <c r="E81" s="19"/>
      <c r="F81" s="19"/>
      <c r="G81" s="19"/>
      <c r="H81" s="19"/>
      <c r="I81" s="19"/>
      <c r="J81" s="19"/>
      <c r="K81" s="19"/>
      <c r="M81" s="15"/>
      <c r="N81" s="15"/>
      <c r="O81" s="15"/>
      <c r="P81" s="15"/>
      <c r="Q81" s="15"/>
      <c r="R81" s="16"/>
      <c r="S81" s="16"/>
      <c r="W81" s="37">
        <f t="shared" si="12"/>
        <v>75.540540540540519</v>
      </c>
      <c r="X81" s="37">
        <f>'TWO BELLCRANK'!$C$47*COS(RADIANS(W81))+'TWO BELLCRANK'!$C$55</f>
        <v>0.624237282915588</v>
      </c>
      <c r="Y81" s="37">
        <f>'TWO BELLCRANK'!$C$47*SIN(RADIANS(W81))+'TWO BELLCRANK'!$D$55</f>
        <v>2.9208113959204183</v>
      </c>
      <c r="Z81" s="37"/>
      <c r="AA81" s="37"/>
      <c r="AB81" s="37">
        <f>(ABS(('TWO BELLCRANK'!W27-X81)*('TWO BELLCRANK'!X27-'TWO BELLCRANK'!$AL$31)-('TWO BELLCRANK'!W27-'TWO BELLCRANK'!$AK$31)*('TWO BELLCRANK'!X27-Y81)))/SQRT(('TWO BELLCRANK'!W27-X81)^2+('TWO BELLCRANK'!X27-Y81)^2)</f>
        <v>2.4573185215482733</v>
      </c>
      <c r="AC81" s="37"/>
      <c r="AD81" s="37">
        <f>(ABS(('TWO BELLCRANK'!W27-X81)*('TWO BELLCRANK'!X27-'TWO BELLCRANK'!$AL$37)-('TWO BELLCRANK'!W27-'TWO BELLCRANK'!$AK$37)*('TWO BELLCRANK'!X27-Y81)))/SQRT(('TWO BELLCRANK'!W27-X81)^2+('TWO BELLCRANK'!X27-Y81)^2)</f>
        <v>3.6883480839045464</v>
      </c>
      <c r="AE81" s="37"/>
      <c r="AF81" s="37">
        <f t="shared" si="0"/>
        <v>0.624237282915588</v>
      </c>
      <c r="AG81" s="37">
        <f t="shared" si="1"/>
        <v>2.9208113959204183</v>
      </c>
      <c r="AH81" s="37">
        <f>'TWO BELLCRANK'!$C$48</f>
        <v>11</v>
      </c>
      <c r="AI81" s="37">
        <f>'TWO BELLCRANK'!$AK$37</f>
        <v>10.303000000000001</v>
      </c>
      <c r="AJ81" s="37">
        <f>'TWO BELLCRANK'!$AL$37</f>
        <v>5.9649999999999999</v>
      </c>
      <c r="AK81" s="37">
        <f>'TWO BELLCRANK'!$C$49</f>
        <v>4</v>
      </c>
      <c r="AL81" s="37"/>
      <c r="AM81" s="37">
        <f t="shared" si="2"/>
        <v>12.285259467323582</v>
      </c>
      <c r="AN81" s="37">
        <f t="shared" si="3"/>
        <v>-0.31452249559813567</v>
      </c>
      <c r="AO81" s="37"/>
      <c r="AP81" s="37">
        <f t="shared" si="4"/>
        <v>1.0989244002372793</v>
      </c>
      <c r="AQ81" s="37">
        <f t="shared" si="5"/>
        <v>-13.176930389171288</v>
      </c>
      <c r="AR81" s="37">
        <f t="shared" si="6"/>
        <v>23.51057759579399</v>
      </c>
      <c r="AS81" s="37"/>
      <c r="AT81" s="37">
        <f t="shared" si="7"/>
        <v>9.199834637964349</v>
      </c>
      <c r="AU81" s="37">
        <f t="shared" si="8"/>
        <v>9.8098701127612511</v>
      </c>
      <c r="AV81" s="37">
        <f t="shared" si="9"/>
        <v>11.599322927847798</v>
      </c>
      <c r="AW81" s="37">
        <f t="shared" si="10"/>
        <v>2.1808822868816446</v>
      </c>
      <c r="AX81" s="36"/>
      <c r="AY81" s="39">
        <f>'TWO BELLCRANK'!$H$50/AB81</f>
        <v>2034.7382547907014</v>
      </c>
      <c r="AZ81" s="36"/>
      <c r="BA81" s="39">
        <f t="shared" si="11"/>
        <v>7504.8229433045644</v>
      </c>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row>
    <row r="82" spans="1:88" s="2" customFormat="1" ht="13.8" x14ac:dyDescent="0.3">
      <c r="A82" s="19"/>
      <c r="B82" s="21"/>
      <c r="C82" s="19"/>
      <c r="D82" s="19"/>
      <c r="E82" s="19"/>
      <c r="F82" s="19"/>
      <c r="G82" s="19"/>
      <c r="H82" s="19"/>
      <c r="I82" s="19"/>
      <c r="J82" s="19"/>
      <c r="K82" s="19"/>
      <c r="M82" s="15"/>
      <c r="N82" s="15"/>
      <c r="O82" s="15"/>
      <c r="P82" s="15"/>
      <c r="Q82" s="15"/>
      <c r="R82" s="16"/>
      <c r="S82" s="16"/>
      <c r="W82" s="37">
        <f t="shared" si="12"/>
        <v>78.108108108108084</v>
      </c>
      <c r="X82" s="37">
        <f>'TWO BELLCRANK'!$C$47*COS(RADIANS(W82))+'TWO BELLCRANK'!$C$55</f>
        <v>0.51516427852923252</v>
      </c>
      <c r="Y82" s="37">
        <f>'TWO BELLCRANK'!$C$47*SIN(RADIANS(W82))+'TWO BELLCRANK'!$D$55</f>
        <v>2.9463453897860488</v>
      </c>
      <c r="Z82" s="37"/>
      <c r="AA82" s="37"/>
      <c r="AB82" s="37">
        <f>(ABS(('TWO BELLCRANK'!W28-X82)*('TWO BELLCRANK'!X28-'TWO BELLCRANK'!$AL$31)-('TWO BELLCRANK'!W28-'TWO BELLCRANK'!$AK$31)*('TWO BELLCRANK'!X28-Y82)))/SQRT(('TWO BELLCRANK'!W28-X82)^2+('TWO BELLCRANK'!X28-Y82)^2)</f>
        <v>2.4774086266342614</v>
      </c>
      <c r="AC82" s="37"/>
      <c r="AD82" s="37">
        <f>(ABS(('TWO BELLCRANK'!W28-X82)*('TWO BELLCRANK'!X28-'TWO BELLCRANK'!$AL$37)-('TWO BELLCRANK'!W28-'TWO BELLCRANK'!$AK$37)*('TWO BELLCRANK'!X28-Y82)))/SQRT(('TWO BELLCRANK'!W28-X82)^2+('TWO BELLCRANK'!X28-Y82)^2)</f>
        <v>3.7246356651624208</v>
      </c>
      <c r="AE82" s="37"/>
      <c r="AF82" s="37">
        <f t="shared" si="0"/>
        <v>0.51516427852923252</v>
      </c>
      <c r="AG82" s="37">
        <f t="shared" si="1"/>
        <v>2.9463453897860488</v>
      </c>
      <c r="AH82" s="37">
        <f>'TWO BELLCRANK'!$C$48</f>
        <v>11</v>
      </c>
      <c r="AI82" s="37">
        <f>'TWO BELLCRANK'!$AK$37</f>
        <v>10.303000000000001</v>
      </c>
      <c r="AJ82" s="37">
        <f>'TWO BELLCRANK'!$AL$37</f>
        <v>5.9649999999999999</v>
      </c>
      <c r="AK82" s="37">
        <f>'TWO BELLCRANK'!$C$49</f>
        <v>4</v>
      </c>
      <c r="AL82" s="37"/>
      <c r="AM82" s="37">
        <f t="shared" si="2"/>
        <v>12.147051471685456</v>
      </c>
      <c r="AN82" s="37">
        <f t="shared" si="3"/>
        <v>-0.30840879394738685</v>
      </c>
      <c r="AO82" s="37"/>
      <c r="AP82" s="37">
        <f t="shared" si="4"/>
        <v>1.0951159841840816</v>
      </c>
      <c r="AQ82" s="37">
        <f t="shared" si="5"/>
        <v>-13.06744338071883</v>
      </c>
      <c r="AR82" s="37">
        <f t="shared" si="6"/>
        <v>22.98175083022528</v>
      </c>
      <c r="AS82" s="37"/>
      <c r="AT82" s="37">
        <f t="shared" si="7"/>
        <v>9.1281671663157891</v>
      </c>
      <c r="AU82" s="37">
        <f t="shared" si="8"/>
        <v>9.7885804964584633</v>
      </c>
      <c r="AV82" s="37">
        <f t="shared" si="9"/>
        <v>11.48585575701423</v>
      </c>
      <c r="AW82" s="37">
        <f t="shared" si="10"/>
        <v>2.1438938436496811</v>
      </c>
      <c r="AX82" s="36"/>
      <c r="AY82" s="39">
        <f>'TWO BELLCRANK'!$H$50/AB82</f>
        <v>2018.2379064340553</v>
      </c>
      <c r="AZ82" s="36"/>
      <c r="BA82" s="39">
        <f t="shared" si="11"/>
        <v>7517.2008870870195</v>
      </c>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row>
    <row r="83" spans="1:88" s="2" customFormat="1" ht="13.8" x14ac:dyDescent="0.3">
      <c r="A83" s="19"/>
      <c r="B83" s="19"/>
      <c r="C83" s="22"/>
      <c r="D83" s="19"/>
      <c r="E83" s="19"/>
      <c r="F83" s="19"/>
      <c r="G83" s="19"/>
      <c r="H83" s="19"/>
      <c r="I83" s="19"/>
      <c r="J83" s="19"/>
      <c r="K83" s="19"/>
      <c r="M83" s="15"/>
      <c r="N83" s="15"/>
      <c r="O83" s="15"/>
      <c r="P83" s="15"/>
      <c r="Q83" s="15"/>
      <c r="R83" s="16"/>
      <c r="S83" s="16"/>
      <c r="W83" s="37">
        <f t="shared" si="12"/>
        <v>80.675675675675649</v>
      </c>
      <c r="X83" s="37">
        <f>'TWO BELLCRANK'!$C$47*COS(RADIANS(W83))+'TWO BELLCRANK'!$C$55</f>
        <v>0.40505691451777215</v>
      </c>
      <c r="Y83" s="37">
        <f>'TWO BELLCRANK'!$C$47*SIN(RADIANS(W83))+'TWO BELLCRANK'!$D$55</f>
        <v>2.9669675506583668</v>
      </c>
      <c r="Z83" s="37"/>
      <c r="AA83" s="37"/>
      <c r="AB83" s="37">
        <f>(ABS(('TWO BELLCRANK'!W29-X83)*('TWO BELLCRANK'!X29-'TWO BELLCRANK'!$AL$31)-('TWO BELLCRANK'!W29-'TWO BELLCRANK'!$AK$31)*('TWO BELLCRANK'!X29-Y83)))/SQRT(('TWO BELLCRANK'!W29-X83)^2+('TWO BELLCRANK'!X29-Y83)^2)</f>
        <v>2.4910184770835899</v>
      </c>
      <c r="AC83" s="37"/>
      <c r="AD83" s="37">
        <f>(ABS(('TWO BELLCRANK'!W29-X83)*('TWO BELLCRANK'!X29-'TWO BELLCRANK'!$AL$37)-('TWO BELLCRANK'!W29-'TWO BELLCRANK'!$AK$37)*('TWO BELLCRANK'!X29-Y83)))/SQRT(('TWO BELLCRANK'!W29-X83)^2+('TWO BELLCRANK'!X29-Y83)^2)</f>
        <v>3.759683570171914</v>
      </c>
      <c r="AE83" s="37"/>
      <c r="AF83" s="37">
        <f t="shared" si="0"/>
        <v>0.40505691451777215</v>
      </c>
      <c r="AG83" s="37">
        <f t="shared" si="1"/>
        <v>2.9669675506583668</v>
      </c>
      <c r="AH83" s="37">
        <f>'TWO BELLCRANK'!$C$48</f>
        <v>11</v>
      </c>
      <c r="AI83" s="37">
        <f>'TWO BELLCRANK'!$AK$37</f>
        <v>10.303000000000001</v>
      </c>
      <c r="AJ83" s="37">
        <f>'TWO BELLCRANK'!$AL$37</f>
        <v>5.9649999999999999</v>
      </c>
      <c r="AK83" s="37">
        <f>'TWO BELLCRANK'!$C$49</f>
        <v>4</v>
      </c>
      <c r="AL83" s="37"/>
      <c r="AM83" s="37">
        <f t="shared" si="2"/>
        <v>12.010882685215888</v>
      </c>
      <c r="AN83" s="37">
        <f t="shared" si="3"/>
        <v>-0.30289449266878349</v>
      </c>
      <c r="AO83" s="37"/>
      <c r="AP83" s="37">
        <f t="shared" si="4"/>
        <v>1.0917450736890797</v>
      </c>
      <c r="AQ83" s="37">
        <f t="shared" si="5"/>
        <v>-12.964616518952532</v>
      </c>
      <c r="AR83" s="37">
        <f t="shared" si="6"/>
        <v>22.498088266460229</v>
      </c>
      <c r="AS83" s="37"/>
      <c r="AT83" s="37">
        <f t="shared" si="7"/>
        <v>9.0531978881362214</v>
      </c>
      <c r="AU83" s="37">
        <f t="shared" si="8"/>
        <v>9.7647361330993547</v>
      </c>
      <c r="AV83" s="37">
        <f t="shared" si="9"/>
        <v>11.371655494514231</v>
      </c>
      <c r="AW83" s="37">
        <f t="shared" si="10"/>
        <v>2.1103955541398873</v>
      </c>
      <c r="AX83" s="36"/>
      <c r="AY83" s="39">
        <f>'TWO BELLCRANK'!$H$50/AB83</f>
        <v>2007.2111250872176</v>
      </c>
      <c r="AZ83" s="36"/>
      <c r="BA83" s="39">
        <f t="shared" si="11"/>
        <v>7546.478688856695</v>
      </c>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row>
    <row r="84" spans="1:88" s="2" customFormat="1" ht="13.8" x14ac:dyDescent="0.3">
      <c r="A84" s="19"/>
      <c r="B84" s="21"/>
      <c r="C84" s="22"/>
      <c r="D84" s="19"/>
      <c r="E84" s="19"/>
      <c r="F84" s="19"/>
      <c r="G84" s="19"/>
      <c r="H84" s="19"/>
      <c r="I84" s="19"/>
      <c r="J84" s="19"/>
      <c r="K84" s="19"/>
      <c r="M84" s="15"/>
      <c r="N84" s="15"/>
      <c r="O84" s="15"/>
      <c r="P84" s="15"/>
      <c r="Q84" s="15"/>
      <c r="R84" s="16"/>
      <c r="S84" s="16"/>
      <c r="W84" s="37">
        <f t="shared" si="12"/>
        <v>83.243243243243214</v>
      </c>
      <c r="X84" s="37">
        <f>'TWO BELLCRANK'!$C$47*COS(RADIANS(W84))+'TWO BELLCRANK'!$C$55</f>
        <v>0.29413626717959795</v>
      </c>
      <c r="Y84" s="37">
        <f>'TWO BELLCRANK'!$C$47*SIN(RADIANS(W84))+'TWO BELLCRANK'!$D$55</f>
        <v>2.9826364728509192</v>
      </c>
      <c r="Z84" s="37"/>
      <c r="AA84" s="37"/>
      <c r="AB84" s="37">
        <f>(ABS(('TWO BELLCRANK'!W30-X84)*('TWO BELLCRANK'!X30-'TWO BELLCRANK'!$AL$31)-('TWO BELLCRANK'!W30-'TWO BELLCRANK'!$AK$31)*('TWO BELLCRANK'!X30-Y84)))/SQRT(('TWO BELLCRANK'!W30-X84)^2+('TWO BELLCRANK'!X30-Y84)^2)</f>
        <v>2.498396477966554</v>
      </c>
      <c r="AC84" s="37"/>
      <c r="AD84" s="37">
        <f>(ABS(('TWO BELLCRANK'!W30-X84)*('TWO BELLCRANK'!X30-'TWO BELLCRANK'!$AL$37)-('TWO BELLCRANK'!W30-'TWO BELLCRANK'!$AK$37)*('TWO BELLCRANK'!X30-Y84)))/SQRT(('TWO BELLCRANK'!W30-X84)^2+('TWO BELLCRANK'!X30-Y84)^2)</f>
        <v>3.7932133236687751</v>
      </c>
      <c r="AE84" s="37"/>
      <c r="AF84" s="37">
        <f t="shared" si="0"/>
        <v>0.29413626717959795</v>
      </c>
      <c r="AG84" s="37">
        <f t="shared" si="1"/>
        <v>2.9826364728509192</v>
      </c>
      <c r="AH84" s="37">
        <f>'TWO BELLCRANK'!$C$48</f>
        <v>11</v>
      </c>
      <c r="AI84" s="37">
        <f>'TWO BELLCRANK'!$AK$37</f>
        <v>10.303000000000001</v>
      </c>
      <c r="AJ84" s="37">
        <f>'TWO BELLCRANK'!$AL$37</f>
        <v>5.9649999999999999</v>
      </c>
      <c r="AK84" s="37">
        <f>'TWO BELLCRANK'!$C$49</f>
        <v>4</v>
      </c>
      <c r="AL84" s="37"/>
      <c r="AM84" s="37">
        <f t="shared" si="2"/>
        <v>11.876992427598635</v>
      </c>
      <c r="AN84" s="37">
        <f t="shared" si="3"/>
        <v>-0.29797223808428042</v>
      </c>
      <c r="AO84" s="37"/>
      <c r="AP84" s="37">
        <f t="shared" si="4"/>
        <v>1.0887874546689551</v>
      </c>
      <c r="AQ84" s="37">
        <f t="shared" si="5"/>
        <v>-12.86801209275855</v>
      </c>
      <c r="AR84" s="37">
        <f t="shared" si="6"/>
        <v>22.058677162137798</v>
      </c>
      <c r="AS84" s="37"/>
      <c r="AT84" s="37">
        <f t="shared" si="7"/>
        <v>8.9752749193964778</v>
      </c>
      <c r="AU84" s="37">
        <f t="shared" si="8"/>
        <v>9.7382142942505165</v>
      </c>
      <c r="AV84" s="37">
        <f t="shared" si="9"/>
        <v>11.257076446608295</v>
      </c>
      <c r="AW84" s="37">
        <f t="shared" si="10"/>
        <v>2.0804487860207925</v>
      </c>
      <c r="AX84" s="36"/>
      <c r="AY84" s="39">
        <f>'TWO BELLCRANK'!$H$50/AB84</f>
        <v>2001.2836409653853</v>
      </c>
      <c r="AZ84" s="36"/>
      <c r="BA84" s="39">
        <f t="shared" si="11"/>
        <v>7591.2957713502565</v>
      </c>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row>
    <row r="85" spans="1:88" s="2" customFormat="1" ht="13.8" x14ac:dyDescent="0.3">
      <c r="A85" s="19"/>
      <c r="B85" s="19"/>
      <c r="C85" s="19"/>
      <c r="D85" s="19"/>
      <c r="E85" s="19"/>
      <c r="F85" s="19"/>
      <c r="G85" s="19"/>
      <c r="H85" s="19"/>
      <c r="I85" s="19"/>
      <c r="J85" s="19"/>
      <c r="K85" s="19"/>
      <c r="M85" s="15"/>
      <c r="N85" s="15"/>
      <c r="O85" s="15"/>
      <c r="P85" s="15"/>
      <c r="Q85" s="15"/>
      <c r="R85" s="16"/>
      <c r="S85" s="16"/>
      <c r="W85" s="37">
        <f t="shared" si="12"/>
        <v>85.810810810810779</v>
      </c>
      <c r="X85" s="37">
        <f>'TWO BELLCRANK'!$C$47*COS(RADIANS(W85))+'TWO BELLCRANK'!$C$55</f>
        <v>0.1826250457435486</v>
      </c>
      <c r="Y85" s="37">
        <f>'TWO BELLCRANK'!$C$47*SIN(RADIANS(W85))+'TWO BELLCRANK'!$D$55</f>
        <v>2.9933206959128156</v>
      </c>
      <c r="Z85" s="37"/>
      <c r="AA85" s="37"/>
      <c r="AB85" s="37">
        <f>(ABS(('TWO BELLCRANK'!W31-X85)*('TWO BELLCRANK'!X31-'TWO BELLCRANK'!$AL$31)-('TWO BELLCRANK'!W31-'TWO BELLCRANK'!$AK$31)*('TWO BELLCRANK'!X31-Y85)))/SQRT(('TWO BELLCRANK'!W31-X85)^2+('TWO BELLCRANK'!X31-Y85)^2)</f>
        <v>2.4998085844428721</v>
      </c>
      <c r="AC85" s="37"/>
      <c r="AD85" s="37">
        <f>(ABS(('TWO BELLCRANK'!W31-X85)*('TWO BELLCRANK'!X31-'TWO BELLCRANK'!$AL$37)-('TWO BELLCRANK'!W31-'TWO BELLCRANK'!$AK$37)*('TWO BELLCRANK'!X31-Y85)))/SQRT(('TWO BELLCRANK'!W31-X85)^2+('TWO BELLCRANK'!X31-Y85)^2)</f>
        <v>3.8249629035864974</v>
      </c>
      <c r="AE85" s="37"/>
      <c r="AF85" s="37">
        <f t="shared" si="0"/>
        <v>0.1826250457435486</v>
      </c>
      <c r="AG85" s="37">
        <f t="shared" si="1"/>
        <v>2.9933206959128156</v>
      </c>
      <c r="AH85" s="37">
        <f>'TWO BELLCRANK'!$C$48</f>
        <v>11</v>
      </c>
      <c r="AI85" s="37">
        <f>'TWO BELLCRANK'!$AK$37</f>
        <v>10.303000000000001</v>
      </c>
      <c r="AJ85" s="37">
        <f>'TWO BELLCRANK'!$AL$37</f>
        <v>5.9649999999999999</v>
      </c>
      <c r="AK85" s="37">
        <f>'TWO BELLCRANK'!$C$49</f>
        <v>4</v>
      </c>
      <c r="AL85" s="37"/>
      <c r="AM85" s="37">
        <f t="shared" si="2"/>
        <v>11.745598082020571</v>
      </c>
      <c r="AN85" s="37">
        <f t="shared" si="3"/>
        <v>-0.29363332065452263</v>
      </c>
      <c r="AO85" s="37"/>
      <c r="AP85" s="37">
        <f t="shared" si="4"/>
        <v>1.0862205269986016</v>
      </c>
      <c r="AQ85" s="37">
        <f t="shared" si="5"/>
        <v>-12.777189730387093</v>
      </c>
      <c r="AR85" s="37">
        <f t="shared" si="6"/>
        <v>21.662314226249435</v>
      </c>
      <c r="AS85" s="37"/>
      <c r="AT85" s="37">
        <f t="shared" si="7"/>
        <v>8.8947407975376347</v>
      </c>
      <c r="AU85" s="37">
        <f t="shared" si="8"/>
        <v>9.7089025119092085</v>
      </c>
      <c r="AV85" s="37">
        <f t="shared" si="9"/>
        <v>11.142452651665053</v>
      </c>
      <c r="AW85" s="37">
        <f t="shared" si="10"/>
        <v>2.0540769317701337</v>
      </c>
      <c r="AX85" s="36"/>
      <c r="AY85" s="39">
        <f>'TWO BELLCRANK'!$H$50/AB85</f>
        <v>2000.153144171373</v>
      </c>
      <c r="AZ85" s="36"/>
      <c r="BA85" s="39">
        <f t="shared" si="11"/>
        <v>7650.5115779473972</v>
      </c>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row>
    <row r="86" spans="1:88" s="2" customFormat="1" ht="13.8" x14ac:dyDescent="0.3">
      <c r="A86" s="19"/>
      <c r="B86" s="19"/>
      <c r="C86" s="19"/>
      <c r="D86" s="19"/>
      <c r="E86" s="19"/>
      <c r="F86" s="19"/>
      <c r="G86" s="19"/>
      <c r="H86" s="19"/>
      <c r="I86" s="19"/>
      <c r="J86" s="19"/>
      <c r="K86" s="19"/>
      <c r="M86" s="15"/>
      <c r="N86" s="15"/>
      <c r="O86" s="15"/>
      <c r="P86" s="15"/>
      <c r="Q86" s="15"/>
      <c r="R86" s="16"/>
      <c r="S86" s="16"/>
      <c r="W86" s="37">
        <f t="shared" si="12"/>
        <v>88.378378378378343</v>
      </c>
      <c r="X86" s="37">
        <f>'TWO BELLCRANK'!$C$47*COS(RADIANS(W86))+'TWO BELLCRANK'!$C$55</f>
        <v>7.0747145207796652E-2</v>
      </c>
      <c r="Y86" s="37">
        <f>'TWO BELLCRANK'!$C$47*SIN(RADIANS(W86))+'TWO BELLCRANK'!$D$55</f>
        <v>2.9989987677958041</v>
      </c>
      <c r="Z86" s="37"/>
      <c r="AA86" s="37"/>
      <c r="AB86" s="37">
        <f>(ABS(('TWO BELLCRANK'!W32-X86)*('TWO BELLCRANK'!X32-'TWO BELLCRANK'!$AL$31)-('TWO BELLCRANK'!W32-'TWO BELLCRANK'!$AK$31)*('TWO BELLCRANK'!X32-Y86)))/SQRT(('TWO BELLCRANK'!W32-X86)^2+('TWO BELLCRANK'!X32-Y86)^2)</f>
        <v>2.4955332795045373</v>
      </c>
      <c r="AC86" s="37"/>
      <c r="AD86" s="37">
        <f>(ABS(('TWO BELLCRANK'!W32-X86)*('TWO BELLCRANK'!X32-'TWO BELLCRANK'!$AL$37)-('TWO BELLCRANK'!W32-'TWO BELLCRANK'!$AK$37)*('TWO BELLCRANK'!X32-Y86)))/SQRT(('TWO BELLCRANK'!W32-X86)^2+('TWO BELLCRANK'!X32-Y86)^2)</f>
        <v>3.8546873873897156</v>
      </c>
      <c r="AE86" s="37"/>
      <c r="AF86" s="37">
        <f t="shared" si="0"/>
        <v>7.0747145207796652E-2</v>
      </c>
      <c r="AG86" s="37">
        <f t="shared" si="1"/>
        <v>2.9989987677958041</v>
      </c>
      <c r="AH86" s="37">
        <f>'TWO BELLCRANK'!$C$48</f>
        <v>11</v>
      </c>
      <c r="AI86" s="37">
        <f>'TWO BELLCRANK'!$AK$37</f>
        <v>10.303000000000001</v>
      </c>
      <c r="AJ86" s="37">
        <f>'TWO BELLCRANK'!$AL$37</f>
        <v>5.9649999999999999</v>
      </c>
      <c r="AK86" s="37">
        <f>'TWO BELLCRANK'!$C$49</f>
        <v>4</v>
      </c>
      <c r="AL86" s="37"/>
      <c r="AM86" s="37">
        <f t="shared" si="2"/>
        <v>11.616896034819112</v>
      </c>
      <c r="AN86" s="37">
        <f t="shared" si="3"/>
        <v>-0.2898678594338186</v>
      </c>
      <c r="AO86" s="37"/>
      <c r="AP86" s="37">
        <f t="shared" si="4"/>
        <v>1.084023375932744</v>
      </c>
      <c r="AQ86" s="37">
        <f t="shared" si="5"/>
        <v>-12.691712462263194</v>
      </c>
      <c r="AR86" s="37">
        <f t="shared" si="6"/>
        <v>21.307547790313379</v>
      </c>
      <c r="AS86" s="37"/>
      <c r="AT86" s="37">
        <f t="shared" si="7"/>
        <v>8.8119317721540646</v>
      </c>
      <c r="AU86" s="37">
        <f t="shared" si="8"/>
        <v>9.6766998181302828</v>
      </c>
      <c r="AV86" s="37">
        <f t="shared" si="9"/>
        <v>11.028096283105558</v>
      </c>
      <c r="AW86" s="37">
        <f t="shared" si="10"/>
        <v>2.0312695338614639</v>
      </c>
      <c r="AX86" s="36"/>
      <c r="AY86" s="39">
        <f>'TWO BELLCRANK'!$H$50/AB86</f>
        <v>2003.5797723333503</v>
      </c>
      <c r="AZ86" s="36"/>
      <c r="BA86" s="39">
        <f t="shared" si="11"/>
        <v>7723.1736780425235</v>
      </c>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row>
    <row r="87" spans="1:88" s="2" customFormat="1" ht="13.8" x14ac:dyDescent="0.3">
      <c r="A87" s="19"/>
      <c r="B87" s="19"/>
      <c r="C87" s="19"/>
      <c r="D87" s="19"/>
      <c r="E87" s="19"/>
      <c r="F87" s="19"/>
      <c r="G87" s="19"/>
      <c r="H87" s="19"/>
      <c r="I87" s="19"/>
      <c r="J87" s="19"/>
      <c r="K87" s="19"/>
      <c r="M87" s="15"/>
      <c r="N87" s="15"/>
      <c r="O87" s="15"/>
      <c r="P87" s="15"/>
      <c r="Q87" s="15"/>
      <c r="R87" s="16"/>
      <c r="S87" s="16"/>
      <c r="W87" s="37">
        <f t="shared" si="12"/>
        <v>90.945945945945908</v>
      </c>
      <c r="X87" s="37">
        <f>'TWO BELLCRANK'!$C$47*COS(RADIANS(W87))+'TWO BELLCRANK'!$C$55</f>
        <v>-4.1272803202087815E-2</v>
      </c>
      <c r="Y87" s="37">
        <f>'TWO BELLCRANK'!$C$47*SIN(RADIANS(W87))+'TWO BELLCRANK'!$D$55</f>
        <v>2.9996592879262249</v>
      </c>
      <c r="Z87" s="37"/>
      <c r="AA87" s="37"/>
      <c r="AB87" s="37">
        <f>(ABS(('TWO BELLCRANK'!W33-X87)*('TWO BELLCRANK'!X33-'TWO BELLCRANK'!$AL$31)-('TWO BELLCRANK'!W33-'TWO BELLCRANK'!$AK$31)*('TWO BELLCRANK'!X33-Y87)))/SQRT(('TWO BELLCRANK'!W33-X87)^2+('TWO BELLCRANK'!X33-Y87)^2)</f>
        <v>2.4858569944787683</v>
      </c>
      <c r="AC87" s="37"/>
      <c r="AD87" s="37">
        <f>(ABS(('TWO BELLCRANK'!W33-X87)*('TWO BELLCRANK'!X33-'TWO BELLCRANK'!$AL$37)-('TWO BELLCRANK'!W33-'TWO BELLCRANK'!$AK$37)*('TWO BELLCRANK'!X33-Y87)))/SQRT(('TWO BELLCRANK'!W33-X87)^2+('TWO BELLCRANK'!X33-Y87)^2)</f>
        <v>3.8821594345980568</v>
      </c>
      <c r="AE87" s="37"/>
      <c r="AF87" s="37">
        <f t="shared" si="0"/>
        <v>-4.1272803202087815E-2</v>
      </c>
      <c r="AG87" s="37">
        <f t="shared" si="1"/>
        <v>2.9996592879262249</v>
      </c>
      <c r="AH87" s="37">
        <f>'TWO BELLCRANK'!$C$48</f>
        <v>11</v>
      </c>
      <c r="AI87" s="37">
        <f>'TWO BELLCRANK'!$AK$37</f>
        <v>10.303000000000001</v>
      </c>
      <c r="AJ87" s="37">
        <f>'TWO BELLCRANK'!$AL$37</f>
        <v>5.9649999999999999</v>
      </c>
      <c r="AK87" s="37">
        <f>'TWO BELLCRANK'!$C$49</f>
        <v>4</v>
      </c>
      <c r="AL87" s="37"/>
      <c r="AM87" s="37">
        <f t="shared" si="2"/>
        <v>11.491062698891845</v>
      </c>
      <c r="AN87" s="37">
        <f t="shared" si="3"/>
        <v>-0.2866649757299371</v>
      </c>
      <c r="AO87" s="37"/>
      <c r="AP87" s="37">
        <f t="shared" si="4"/>
        <v>1.0821768083102454</v>
      </c>
      <c r="AQ87" s="37">
        <f t="shared" si="5"/>
        <v>-12.611151929486947</v>
      </c>
      <c r="AR87" s="37">
        <f t="shared" si="6"/>
        <v>20.992717976498199</v>
      </c>
      <c r="AS87" s="37"/>
      <c r="AT87" s="37">
        <f t="shared" si="7"/>
        <v>8.7271772510692927</v>
      </c>
      <c r="AU87" s="37">
        <f t="shared" si="8"/>
        <v>9.6415177361128617</v>
      </c>
      <c r="AV87" s="37">
        <f t="shared" si="9"/>
        <v>10.914296661641632</v>
      </c>
      <c r="AW87" s="37">
        <f t="shared" si="10"/>
        <v>2.0119864164835244</v>
      </c>
      <c r="AX87" s="36"/>
      <c r="AY87" s="39">
        <f>'TWO BELLCRANK'!$H$50/AB87</f>
        <v>2011.3787764562837</v>
      </c>
      <c r="AZ87" s="36"/>
      <c r="BA87" s="39">
        <f t="shared" si="11"/>
        <v>7808.4930935700577</v>
      </c>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row>
    <row r="88" spans="1:88" s="2" customFormat="1" ht="13.8" x14ac:dyDescent="0.3">
      <c r="A88" s="19"/>
      <c r="B88" s="54" t="s">
        <v>93</v>
      </c>
      <c r="C88" s="19"/>
      <c r="D88" s="19"/>
      <c r="E88" s="19"/>
      <c r="F88" s="19"/>
      <c r="G88" s="19"/>
      <c r="H88" s="19"/>
      <c r="I88" s="19"/>
      <c r="J88" s="19"/>
      <c r="K88" s="19"/>
      <c r="M88" s="15"/>
      <c r="N88" s="15"/>
      <c r="O88" s="15"/>
      <c r="P88" s="15"/>
      <c r="Q88" s="15"/>
      <c r="R88" s="16"/>
      <c r="S88" s="16"/>
      <c r="W88" s="37">
        <f t="shared" si="12"/>
        <v>93.513513513513473</v>
      </c>
      <c r="X88" s="37">
        <f>'TWO BELLCRANK'!$C$47*COS(RADIANS(W88))+'TWO BELLCRANK'!$C$55</f>
        <v>-0.15320988305328898</v>
      </c>
      <c r="Y88" s="37">
        <f>'TWO BELLCRANK'!$C$47*SIN(RADIANS(W88))+'TWO BELLCRANK'!$D$55</f>
        <v>2.9953009300953659</v>
      </c>
      <c r="Z88" s="37"/>
      <c r="AA88" s="37"/>
      <c r="AB88" s="37">
        <f>(ABS(('TWO BELLCRANK'!W34-X88)*('TWO BELLCRANK'!X34-'TWO BELLCRANK'!$AL$31)-('TWO BELLCRANK'!W34-'TWO BELLCRANK'!$AK$31)*('TWO BELLCRANK'!X34-Y88)))/SQRT(('TWO BELLCRANK'!W34-X88)^2+('TWO BELLCRANK'!X34-Y88)^2)</f>
        <v>2.4710700119706996</v>
      </c>
      <c r="AC88" s="37"/>
      <c r="AD88" s="37">
        <f>(ABS(('TWO BELLCRANK'!W34-X88)*('TWO BELLCRANK'!X34-'TWO BELLCRANK'!$AL$37)-('TWO BELLCRANK'!W34-'TWO BELLCRANK'!$AK$37)*('TWO BELLCRANK'!X34-Y88)))/SQRT(('TWO BELLCRANK'!W34-X88)^2+('TWO BELLCRANK'!X34-Y88)^2)</f>
        <v>3.9071696384909029</v>
      </c>
      <c r="AE88" s="37"/>
      <c r="AF88" s="37">
        <f t="shared" si="0"/>
        <v>-0.15320988305328898</v>
      </c>
      <c r="AG88" s="37">
        <f t="shared" si="1"/>
        <v>2.9953009300953659</v>
      </c>
      <c r="AH88" s="37">
        <f>'TWO BELLCRANK'!$C$48</f>
        <v>11</v>
      </c>
      <c r="AI88" s="37">
        <f>'TWO BELLCRANK'!$AK$37</f>
        <v>10.303000000000001</v>
      </c>
      <c r="AJ88" s="37">
        <f>'TWO BELLCRANK'!$AL$37</f>
        <v>5.9649999999999999</v>
      </c>
      <c r="AK88" s="37">
        <f>'TWO BELLCRANK'!$C$49</f>
        <v>4</v>
      </c>
      <c r="AL88" s="37"/>
      <c r="AM88" s="37">
        <f t="shared" si="2"/>
        <v>11.368255597815308</v>
      </c>
      <c r="AN88" s="37">
        <f t="shared" si="3"/>
        <v>-0.28401295527911302</v>
      </c>
      <c r="AO88" s="37"/>
      <c r="AP88" s="37">
        <f t="shared" si="4"/>
        <v>1.0806633587663754</v>
      </c>
      <c r="AQ88" s="37">
        <f t="shared" si="5"/>
        <v>-12.535092780926288</v>
      </c>
      <c r="AR88" s="37">
        <f t="shared" si="6"/>
        <v>20.715994488676813</v>
      </c>
      <c r="AS88" s="37"/>
      <c r="AT88" s="37">
        <f t="shared" si="7"/>
        <v>8.6407993645298919</v>
      </c>
      <c r="AU88" s="37">
        <f t="shared" si="8"/>
        <v>9.6032810566863578</v>
      </c>
      <c r="AV88" s="37">
        <f t="shared" si="9"/>
        <v>10.801319811117004</v>
      </c>
      <c r="AW88" s="37">
        <f t="shared" si="10"/>
        <v>1.9961617107964267</v>
      </c>
      <c r="AX88" s="36"/>
      <c r="AY88" s="39">
        <f>'TWO BELLCRANK'!$H$50/AB88</f>
        <v>2023.4149480906276</v>
      </c>
      <c r="AZ88" s="36"/>
      <c r="BA88" s="39">
        <f t="shared" si="11"/>
        <v>7905.8254512483463</v>
      </c>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row>
    <row r="89" spans="1:88" s="2" customFormat="1" ht="13.8" x14ac:dyDescent="0.3">
      <c r="A89" s="19"/>
      <c r="B89" s="19"/>
      <c r="C89" s="19"/>
      <c r="D89" s="19"/>
      <c r="E89" s="19"/>
      <c r="F89" s="19"/>
      <c r="G89" s="19"/>
      <c r="H89" s="19"/>
      <c r="I89" s="19"/>
      <c r="J89" s="19"/>
      <c r="K89" s="19"/>
      <c r="M89" s="15"/>
      <c r="N89" s="15"/>
      <c r="O89" s="15"/>
      <c r="P89" s="15"/>
      <c r="Q89" s="15"/>
      <c r="R89" s="16"/>
      <c r="S89" s="16"/>
      <c r="W89" s="37">
        <f t="shared" si="12"/>
        <v>96.081081081081038</v>
      </c>
      <c r="X89" s="37">
        <f>'TWO BELLCRANK'!$C$47*COS(RADIANS(W89))+'TWO BELLCRANK'!$C$55</f>
        <v>-0.26483934429853828</v>
      </c>
      <c r="Y89" s="37">
        <f>'TWO BELLCRANK'!$C$47*SIN(RADIANS(W89))+'TWO BELLCRANK'!$D$55</f>
        <v>2.9859324451222564</v>
      </c>
      <c r="Z89" s="37"/>
      <c r="AA89" s="37"/>
      <c r="AB89" s="37">
        <f>(ABS(('TWO BELLCRANK'!W35-X89)*('TWO BELLCRANK'!X35-'TWO BELLCRANK'!$AL$31)-('TWO BELLCRANK'!W35-'TWO BELLCRANK'!$AK$31)*('TWO BELLCRANK'!X35-Y89)))/SQRT(('TWO BELLCRANK'!W35-X89)^2+('TWO BELLCRANK'!X35-Y89)^2)</f>
        <v>2.4514628678370851</v>
      </c>
      <c r="AC89" s="37"/>
      <c r="AD89" s="37">
        <f>(ABS(('TWO BELLCRANK'!W35-X89)*('TWO BELLCRANK'!X35-'TWO BELLCRANK'!$AL$37)-('TWO BELLCRANK'!W35-'TWO BELLCRANK'!$AK$37)*('TWO BELLCRANK'!X35-Y89)))/SQRT(('TWO BELLCRANK'!W35-X89)^2+('TWO BELLCRANK'!X35-Y89)^2)</f>
        <v>3.92952677555959</v>
      </c>
      <c r="AE89" s="37"/>
      <c r="AF89" s="37">
        <f t="shared" si="0"/>
        <v>-0.26483934429853828</v>
      </c>
      <c r="AG89" s="37">
        <f t="shared" si="1"/>
        <v>2.9859324451222564</v>
      </c>
      <c r="AH89" s="37">
        <f>'TWO BELLCRANK'!$C$48</f>
        <v>11</v>
      </c>
      <c r="AI89" s="37">
        <f>'TWO BELLCRANK'!$AK$37</f>
        <v>10.303000000000001</v>
      </c>
      <c r="AJ89" s="37">
        <f>'TWO BELLCRANK'!$AL$37</f>
        <v>5.9649999999999999</v>
      </c>
      <c r="AK89" s="37">
        <f>'TWO BELLCRANK'!$C$49</f>
        <v>4</v>
      </c>
      <c r="AL89" s="37"/>
      <c r="AM89" s="37">
        <f t="shared" si="2"/>
        <v>11.248614490110736</v>
      </c>
      <c r="AN89" s="37">
        <f t="shared" si="3"/>
        <v>-0.28189939852605556</v>
      </c>
      <c r="AO89" s="37"/>
      <c r="AP89" s="37">
        <f t="shared" si="4"/>
        <v>1.0794672708893518</v>
      </c>
      <c r="AQ89" s="37">
        <f t="shared" si="5"/>
        <v>-12.463136311999477</v>
      </c>
      <c r="AR89" s="37">
        <f t="shared" si="6"/>
        <v>20.475411763907374</v>
      </c>
      <c r="AS89" s="37"/>
      <c r="AT89" s="37">
        <f t="shared" si="7"/>
        <v>8.5531126163903881</v>
      </c>
      <c r="AU89" s="37">
        <f t="shared" si="8"/>
        <v>9.5619284319657964</v>
      </c>
      <c r="AV89" s="37">
        <f t="shared" si="9"/>
        <v>10.689408486299683</v>
      </c>
      <c r="AW89" s="37">
        <f t="shared" si="10"/>
        <v>1.9837076869795658</v>
      </c>
      <c r="AX89" s="36"/>
      <c r="AY89" s="39">
        <f>'TWO BELLCRANK'!$H$50/AB89</f>
        <v>2039.5985048761836</v>
      </c>
      <c r="AZ89" s="36"/>
      <c r="BA89" s="39">
        <f t="shared" si="11"/>
        <v>8014.65693630227</v>
      </c>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row>
    <row r="90" spans="1:88" s="2" customFormat="1" ht="13.8" x14ac:dyDescent="0.3">
      <c r="A90" s="19"/>
      <c r="B90" s="19"/>
      <c r="C90" s="19"/>
      <c r="D90" s="19"/>
      <c r="E90" s="19"/>
      <c r="F90" s="19"/>
      <c r="G90" s="19"/>
      <c r="H90" s="19"/>
      <c r="I90" s="19"/>
      <c r="J90" s="19"/>
      <c r="K90" s="19"/>
      <c r="M90" s="15"/>
      <c r="N90" s="15"/>
      <c r="O90" s="15"/>
      <c r="P90" s="15"/>
      <c r="Q90" s="15"/>
      <c r="R90" s="16"/>
      <c r="S90" s="16"/>
      <c r="W90" s="37">
        <f t="shared" si="12"/>
        <v>98.648648648648603</v>
      </c>
      <c r="X90" s="37">
        <f>'TWO BELLCRANK'!$C$47*COS(RADIANS(W90))+'TWO BELLCRANK'!$C$55</f>
        <v>-0.37593705453483955</v>
      </c>
      <c r="Y90" s="37">
        <f>'TWO BELLCRANK'!$C$47*SIN(RADIANS(W90))+'TWO BELLCRANK'!$D$55</f>
        <v>2.9715726432835567</v>
      </c>
      <c r="Z90" s="37"/>
      <c r="AA90" s="37"/>
      <c r="AB90" s="37">
        <f>(ABS(('TWO BELLCRANK'!W36-X90)*('TWO BELLCRANK'!X36-'TWO BELLCRANK'!$AL$31)-('TWO BELLCRANK'!W36-'TWO BELLCRANK'!$AK$31)*('TWO BELLCRANK'!X36-Y90)))/SQRT(('TWO BELLCRANK'!W36-X90)^2+('TWO BELLCRANK'!X36-Y90)^2)</f>
        <v>2.4273232499837598</v>
      </c>
      <c r="AC90" s="37"/>
      <c r="AD90" s="37">
        <f>(ABS(('TWO BELLCRANK'!W36-X90)*('TWO BELLCRANK'!X36-'TWO BELLCRANK'!$AL$37)-('TWO BELLCRANK'!W36-'TWO BELLCRANK'!$AK$37)*('TWO BELLCRANK'!X36-Y90)))/SQRT(('TWO BELLCRANK'!W36-X90)^2+('TWO BELLCRANK'!X36-Y90)^2)</f>
        <v>3.9490579770721013</v>
      </c>
      <c r="AE90" s="37"/>
      <c r="AF90" s="37">
        <f t="shared" si="0"/>
        <v>-0.37593705453483955</v>
      </c>
      <c r="AG90" s="37">
        <f t="shared" si="1"/>
        <v>2.9715726432835567</v>
      </c>
      <c r="AH90" s="37">
        <f>'TWO BELLCRANK'!$C$48</f>
        <v>11</v>
      </c>
      <c r="AI90" s="37">
        <f>'TWO BELLCRANK'!$AK$37</f>
        <v>10.303000000000001</v>
      </c>
      <c r="AJ90" s="37">
        <f>'TWO BELLCRANK'!$AL$37</f>
        <v>5.9649999999999999</v>
      </c>
      <c r="AK90" s="37">
        <f>'TWO BELLCRANK'!$C$49</f>
        <v>4</v>
      </c>
      <c r="AL90" s="37"/>
      <c r="AM90" s="37">
        <f t="shared" si="2"/>
        <v>11.13226251557267</v>
      </c>
      <c r="AN90" s="37">
        <f t="shared" si="3"/>
        <v>-0.28031135883934027</v>
      </c>
      <c r="AO90" s="37"/>
      <c r="AP90" s="37">
        <f t="shared" si="4"/>
        <v>1.0785744578943575</v>
      </c>
      <c r="AQ90" s="37">
        <f t="shared" si="5"/>
        <v>-12.394903405149408</v>
      </c>
      <c r="AR90" s="37">
        <f t="shared" si="6"/>
        <v>20.268901319733914</v>
      </c>
      <c r="AS90" s="37"/>
      <c r="AT90" s="37">
        <f t="shared" si="7"/>
        <v>8.4644235967205717</v>
      </c>
      <c r="AU90" s="37">
        <f t="shared" si="8"/>
        <v>9.5174128151587425</v>
      </c>
      <c r="AV90" s="37">
        <f t="shared" si="9"/>
        <v>10.578782599411056</v>
      </c>
      <c r="AW90" s="37">
        <f t="shared" si="10"/>
        <v>1.9745183300932105</v>
      </c>
      <c r="AX90" s="36"/>
      <c r="AY90" s="39">
        <f>'TWO BELLCRANK'!$H$50/AB90</f>
        <v>2059.8822180084389</v>
      </c>
      <c r="AZ90" s="36"/>
      <c r="BA90" s="39">
        <f t="shared" si="11"/>
        <v>8134.594304855199</v>
      </c>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row>
    <row r="91" spans="1:88" s="2" customFormat="1" ht="13.8" x14ac:dyDescent="0.3">
      <c r="A91" s="19"/>
      <c r="B91" s="19"/>
      <c r="C91" s="19"/>
      <c r="D91" s="19"/>
      <c r="E91" s="19"/>
      <c r="F91" s="19"/>
      <c r="G91" s="19"/>
      <c r="H91" s="19"/>
      <c r="I91" s="19"/>
      <c r="J91" s="19"/>
      <c r="K91" s="19"/>
      <c r="M91" s="15"/>
      <c r="N91" s="15"/>
      <c r="O91" s="15"/>
      <c r="P91" s="15"/>
      <c r="Q91" s="15"/>
      <c r="R91" s="16"/>
      <c r="S91" s="16"/>
      <c r="W91" s="37">
        <f t="shared" si="12"/>
        <v>101.21621621621617</v>
      </c>
      <c r="X91" s="37">
        <f>'TWO BELLCRANK'!$C$47*COS(RADIANS(W91))+'TWO BELLCRANK'!$C$55</f>
        <v>-0.48627994902207233</v>
      </c>
      <c r="Y91" s="37">
        <f>'TWO BELLCRANK'!$C$47*SIN(RADIANS(W91))+'TWO BELLCRANK'!$D$55</f>
        <v>2.952250356545818</v>
      </c>
      <c r="Z91" s="37"/>
      <c r="AA91" s="37"/>
      <c r="AB91" s="37">
        <f>(ABS(('TWO BELLCRANK'!W37-X91)*('TWO BELLCRANK'!X37-'TWO BELLCRANK'!$AL$31)-('TWO BELLCRANK'!W37-'TWO BELLCRANK'!$AK$31)*('TWO BELLCRANK'!X37-Y91)))/SQRT(('TWO BELLCRANK'!W37-X91)^2+('TWO BELLCRANK'!X37-Y91)^2)</f>
        <v>2.3989333771619741</v>
      </c>
      <c r="AC91" s="37"/>
      <c r="AD91" s="37">
        <f>(ABS(('TWO BELLCRANK'!W37-X91)*('TWO BELLCRANK'!X37-'TWO BELLCRANK'!$AL$37)-('TWO BELLCRANK'!W37-'TWO BELLCRANK'!$AK$37)*('TWO BELLCRANK'!X37-Y91)))/SQRT(('TWO BELLCRANK'!W37-X91)^2+('TWO BELLCRANK'!X37-Y91)^2)</f>
        <v>3.965608843275132</v>
      </c>
      <c r="AE91" s="37"/>
      <c r="AF91" s="37">
        <f t="shared" si="0"/>
        <v>-0.48627994902207233</v>
      </c>
      <c r="AG91" s="37">
        <f t="shared" si="1"/>
        <v>2.952250356545818</v>
      </c>
      <c r="AH91" s="37">
        <f>'TWO BELLCRANK'!$C$48</f>
        <v>11</v>
      </c>
      <c r="AI91" s="37">
        <f>'TWO BELLCRANK'!$AK$37</f>
        <v>10.303000000000001</v>
      </c>
      <c r="AJ91" s="37">
        <f>'TWO BELLCRANK'!$AL$37</f>
        <v>5.9649999999999999</v>
      </c>
      <c r="AK91" s="37">
        <f>'TWO BELLCRANK'!$C$49</f>
        <v>4</v>
      </c>
      <c r="AL91" s="37"/>
      <c r="AM91" s="37">
        <f t="shared" si="2"/>
        <v>11.019307347985086</v>
      </c>
      <c r="AN91" s="37">
        <f t="shared" si="3"/>
        <v>-0.27923546869568933</v>
      </c>
      <c r="AO91" s="37"/>
      <c r="AP91" s="37">
        <f t="shared" si="4"/>
        <v>1.0779724469777012</v>
      </c>
      <c r="AQ91" s="37">
        <f t="shared" si="5"/>
        <v>-12.330036836089562</v>
      </c>
      <c r="AR91" s="37">
        <f t="shared" si="6"/>
        <v>20.094321216777388</v>
      </c>
      <c r="AS91" s="37"/>
      <c r="AT91" s="37">
        <f t="shared" si="7"/>
        <v>8.3750307351477655</v>
      </c>
      <c r="AU91" s="37">
        <f t="shared" si="8"/>
        <v>9.4697017724458608</v>
      </c>
      <c r="AV91" s="37">
        <f t="shared" si="9"/>
        <v>10.469639974022339</v>
      </c>
      <c r="AW91" s="37">
        <f t="shared" si="10"/>
        <v>1.9684726175018057</v>
      </c>
      <c r="AX91" s="36"/>
      <c r="AY91" s="39">
        <f>'TWO BELLCRANK'!$H$50/AB91</f>
        <v>2084.2596328853379</v>
      </c>
      <c r="AZ91" s="36"/>
      <c r="BA91" s="39">
        <f t="shared" si="11"/>
        <v>8265.358431851475</v>
      </c>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row>
    <row r="92" spans="1:88" s="2" customFormat="1" ht="13.8" x14ac:dyDescent="0.3">
      <c r="A92" s="19"/>
      <c r="B92" s="19"/>
      <c r="C92" s="19"/>
      <c r="D92" s="19"/>
      <c r="E92" s="19"/>
      <c r="F92" s="19"/>
      <c r="G92" s="19"/>
      <c r="H92" s="19"/>
      <c r="I92" s="19"/>
      <c r="J92" s="19"/>
      <c r="K92" s="19"/>
      <c r="M92" s="15"/>
      <c r="N92" s="15"/>
      <c r="O92" s="15"/>
      <c r="P92" s="15"/>
      <c r="Q92" s="15"/>
      <c r="R92" s="16"/>
      <c r="S92" s="16"/>
      <c r="W92" s="37">
        <f t="shared" si="12"/>
        <v>103.78378378378373</v>
      </c>
      <c r="X92" s="37">
        <f>'TWO BELLCRANK'!$C$47*COS(RADIANS(W92))+'TWO BELLCRANK'!$C$55</f>
        <v>-0.59564647855791042</v>
      </c>
      <c r="Y92" s="37">
        <f>'TWO BELLCRANK'!$C$47*SIN(RADIANS(W92))+'TWO BELLCRANK'!$D$55</f>
        <v>2.9280043806759415</v>
      </c>
      <c r="Z92" s="37"/>
      <c r="AA92" s="37"/>
      <c r="AB92" s="37">
        <f>(ABS(('TWO BELLCRANK'!W38-X92)*('TWO BELLCRANK'!X38-'TWO BELLCRANK'!$AL$31)-('TWO BELLCRANK'!W38-'TWO BELLCRANK'!$AK$31)*('TWO BELLCRANK'!X38-Y92)))/SQRT(('TWO BELLCRANK'!W38-X92)^2+('TWO BELLCRANK'!X38-Y92)^2)</f>
        <v>2.3665678301770097</v>
      </c>
      <c r="AC92" s="37"/>
      <c r="AD92" s="37">
        <f>(ABS(('TWO BELLCRANK'!W38-X92)*('TWO BELLCRANK'!X38-'TWO BELLCRANK'!$AL$37)-('TWO BELLCRANK'!W38-'TWO BELLCRANK'!$AK$37)*('TWO BELLCRANK'!X38-Y92)))/SQRT(('TWO BELLCRANK'!W38-X92)^2+('TWO BELLCRANK'!X38-Y92)^2)</f>
        <v>3.9790435173535359</v>
      </c>
      <c r="AE92" s="37"/>
      <c r="AF92" s="37">
        <f t="shared" si="0"/>
        <v>-0.59564647855791042</v>
      </c>
      <c r="AG92" s="37">
        <f t="shared" si="1"/>
        <v>2.9280043806759415</v>
      </c>
      <c r="AH92" s="37">
        <f>'TWO BELLCRANK'!$C$48</f>
        <v>11</v>
      </c>
      <c r="AI92" s="37">
        <f>'TWO BELLCRANK'!$AK$37</f>
        <v>10.303000000000001</v>
      </c>
      <c r="AJ92" s="37">
        <f>'TWO BELLCRANK'!$AL$37</f>
        <v>5.9649999999999999</v>
      </c>
      <c r="AK92" s="37">
        <f>'TWO BELLCRANK'!$C$49</f>
        <v>4</v>
      </c>
      <c r="AL92" s="37"/>
      <c r="AM92" s="37">
        <f t="shared" si="2"/>
        <v>10.909842340844053</v>
      </c>
      <c r="AN92" s="37">
        <f t="shared" si="3"/>
        <v>-0.27865805403442245</v>
      </c>
      <c r="AO92" s="37"/>
      <c r="AP92" s="37">
        <f t="shared" si="4"/>
        <v>1.0776503110782512</v>
      </c>
      <c r="AQ92" s="37">
        <f t="shared" si="5"/>
        <v>-12.268203011610595</v>
      </c>
      <c r="AR92" s="37">
        <f t="shared" si="6"/>
        <v>19.949482626641071</v>
      </c>
      <c r="AS92" s="37"/>
      <c r="AT92" s="37">
        <f t="shared" si="7"/>
        <v>8.285224078430641</v>
      </c>
      <c r="AU92" s="37">
        <f t="shared" si="8"/>
        <v>9.4187776897673849</v>
      </c>
      <c r="AV92" s="37">
        <f t="shared" si="9"/>
        <v>10.362157359272773</v>
      </c>
      <c r="AW92" s="37">
        <f t="shared" si="10"/>
        <v>1.9654374730673501</v>
      </c>
      <c r="AX92" s="36"/>
      <c r="AY92" s="39">
        <f>'TWO BELLCRANK'!$H$50/AB92</f>
        <v>2112.7642893827474</v>
      </c>
      <c r="AZ92" s="36"/>
      <c r="BA92" s="39">
        <f t="shared" si="11"/>
        <v>8406.7810493644702</v>
      </c>
      <c r="BB92" s="36"/>
      <c r="BC92" s="36"/>
      <c r="BD92" s="36"/>
      <c r="BE92" s="36"/>
      <c r="BF92" s="36"/>
      <c r="BG92" s="43"/>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row>
    <row r="93" spans="1:88" s="2" customFormat="1" ht="13.8" x14ac:dyDescent="0.3">
      <c r="A93" s="19"/>
      <c r="B93" s="19"/>
      <c r="C93" s="19"/>
      <c r="D93" s="19"/>
      <c r="E93" s="19"/>
      <c r="F93" s="19"/>
      <c r="G93" s="19"/>
      <c r="H93" s="19"/>
      <c r="I93" s="19"/>
      <c r="J93" s="19"/>
      <c r="K93" s="19"/>
      <c r="M93" s="15"/>
      <c r="N93" s="15"/>
      <c r="O93" s="15"/>
      <c r="P93" s="15"/>
      <c r="Q93" s="15"/>
      <c r="R93" s="16"/>
      <c r="S93" s="16"/>
      <c r="W93" s="37">
        <f t="shared" si="12"/>
        <v>106.3513513513513</v>
      </c>
      <c r="X93" s="37">
        <f>'TWO BELLCRANK'!$C$47*COS(RADIANS(W93))+'TWO BELLCRANK'!$C$55</f>
        <v>-0.70381705430981112</v>
      </c>
      <c r="Y93" s="37">
        <f>'TWO BELLCRANK'!$C$47*SIN(RADIANS(W93))+'TWO BELLCRANK'!$D$55</f>
        <v>2.8988833973460779</v>
      </c>
      <c r="Z93" s="37"/>
      <c r="AA93" s="37"/>
      <c r="AB93" s="37">
        <f>(ABS(('TWO BELLCRANK'!W39-X93)*('TWO BELLCRANK'!X39-'TWO BELLCRANK'!$AL$31)-('TWO BELLCRANK'!W39-'TWO BELLCRANK'!$AK$31)*('TWO BELLCRANK'!X39-Y93)))/SQRT(('TWO BELLCRANK'!W39-X93)^2+('TWO BELLCRANK'!X39-Y93)^2)</f>
        <v>2.3304918005610649</v>
      </c>
      <c r="AC93" s="37"/>
      <c r="AD93" s="37">
        <f>(ABS(('TWO BELLCRANK'!W39-X93)*('TWO BELLCRANK'!X39-'TWO BELLCRANK'!$AL$37)-('TWO BELLCRANK'!W39-'TWO BELLCRANK'!$AK$37)*('TWO BELLCRANK'!X39-Y93)))/SQRT(('TWO BELLCRANK'!W39-X93)^2+('TWO BELLCRANK'!X39-Y93)^2)</f>
        <v>3.9892447333197882</v>
      </c>
      <c r="AE93" s="37"/>
      <c r="AF93" s="37">
        <f t="shared" ref="AF93:AF110" si="13">X93</f>
        <v>-0.70381705430981112</v>
      </c>
      <c r="AG93" s="37">
        <f t="shared" ref="AG93:AG110" si="14">Y93</f>
        <v>2.8988833973460779</v>
      </c>
      <c r="AH93" s="37">
        <f>'TWO BELLCRANK'!$C$48</f>
        <v>11</v>
      </c>
      <c r="AI93" s="37">
        <f>'TWO BELLCRANK'!$AK$37</f>
        <v>10.303000000000001</v>
      </c>
      <c r="AJ93" s="37">
        <f>'TWO BELLCRANK'!$AL$37</f>
        <v>5.9649999999999999</v>
      </c>
      <c r="AK93" s="37">
        <f>'TWO BELLCRANK'!$C$49</f>
        <v>4</v>
      </c>
      <c r="AL93" s="37"/>
      <c r="AM93" s="37">
        <f t="shared" ref="AM93:AM110" si="15">(AK93^2-AH93^2-AI93^2+AF93^2-AJ93^2+AG93^2)/(2*(+AF93-AI93))</f>
        <v>10.803947654854859</v>
      </c>
      <c r="AN93" s="37">
        <f t="shared" ref="AN93:AN110" si="16">-((+AG93-AJ93))/((+AF93-AI93))</f>
        <v>-0.2785652371185145</v>
      </c>
      <c r="AO93" s="37"/>
      <c r="AP93" s="37">
        <f t="shared" ref="AP93:AP110" si="17">1+AN93^2</f>
        <v>1.0775985913308943</v>
      </c>
      <c r="AQ93" s="37">
        <f t="shared" ref="AQ93:AQ110" si="18">2*AN93*AM93-2*AF93*AN93-2*AG93</f>
        <v>-12.209093204517215</v>
      </c>
      <c r="AR93" s="37">
        <f t="shared" ref="AR93:AR110" si="19">AM93^2-2*AF93*AM93+AF93^2+AG93^2-AH93^2</f>
        <v>19.832173552904578</v>
      </c>
      <c r="AS93" s="37"/>
      <c r="AT93" s="37">
        <f t="shared" ref="AT93:AT110" si="20">AM93+AN93*AU93</f>
        <v>8.1952850792757435</v>
      </c>
      <c r="AU93" s="37">
        <f t="shared" ref="AU93:AU110" si="21">(-AQ93+(AQ93^2-4*AP93*AR93)^0.5)/(2*AP93)</f>
        <v>9.3646378943876254</v>
      </c>
      <c r="AV93" s="37">
        <f t="shared" ref="AV93:AV110" si="22">AM93+AW93*AN93</f>
        <v>10.256491643346809</v>
      </c>
      <c r="AW93" s="37">
        <f t="shared" ref="AW93:AW110" si="23">(-AQ93-(AQ93^2-4*AP93*AR93)^0.5)/(2*AP93)</f>
        <v>1.9652703875435005</v>
      </c>
      <c r="AX93" s="50"/>
      <c r="AY93" s="39">
        <f>'TWO BELLCRANK'!$H$50/AB93</f>
        <v>2145.4698955800882</v>
      </c>
      <c r="AZ93" s="50"/>
      <c r="BA93" s="39">
        <f t="shared" ref="BA93:BA110" si="24">AY93*AD93</f>
        <v>8558.8044814390232</v>
      </c>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row>
    <row r="94" spans="1:88" s="2" customFormat="1" ht="13.8" x14ac:dyDescent="0.3">
      <c r="A94" s="19"/>
      <c r="B94" s="19"/>
      <c r="C94" s="19"/>
      <c r="D94" s="19"/>
      <c r="E94" s="19"/>
      <c r="F94" s="19"/>
      <c r="G94" s="19"/>
      <c r="H94" s="19"/>
      <c r="I94" s="19"/>
      <c r="J94" s="19"/>
      <c r="K94" s="19"/>
      <c r="M94" s="15"/>
      <c r="N94" s="15"/>
      <c r="O94" s="15"/>
      <c r="P94" s="15"/>
      <c r="Q94" s="15"/>
      <c r="R94" s="16"/>
      <c r="S94" s="16"/>
      <c r="W94" s="37">
        <f t="shared" si="12"/>
        <v>108.91891891891886</v>
      </c>
      <c r="X94" s="37">
        <f>'TWO BELLCRANK'!$C$47*COS(RADIANS(W94))+'TWO BELLCRANK'!$C$55</f>
        <v>-0.81057448871092497</v>
      </c>
      <c r="Y94" s="37">
        <f>'TWO BELLCRANK'!$C$47*SIN(RADIANS(W94))+'TWO BELLCRANK'!$D$55</f>
        <v>2.8649458763893567</v>
      </c>
      <c r="Z94" s="37"/>
      <c r="AA94" s="37"/>
      <c r="AB94" s="37">
        <f>(ABS(('TWO BELLCRANK'!W40-X94)*('TWO BELLCRANK'!X40-'TWO BELLCRANK'!$AL$31)-('TWO BELLCRANK'!W40-'TWO BELLCRANK'!$AK$31)*('TWO BELLCRANK'!X40-Y94)))/SQRT(('TWO BELLCRANK'!W40-X94)^2+('TWO BELLCRANK'!X40-Y94)^2)</f>
        <v>2.2909597172839913</v>
      </c>
      <c r="AC94" s="37"/>
      <c r="AD94" s="37">
        <f>(ABS(('TWO BELLCRANK'!W40-X94)*('TWO BELLCRANK'!X40-'TWO BELLCRANK'!$AL$37)-('TWO BELLCRANK'!W40-'TWO BELLCRANK'!$AK$37)*('TWO BELLCRANK'!X40-Y94)))/SQRT(('TWO BELLCRANK'!W40-X94)^2+('TWO BELLCRANK'!X40-Y94)^2)</f>
        <v>3.9961138495064294</v>
      </c>
      <c r="AE94" s="37"/>
      <c r="AF94" s="37">
        <f t="shared" si="13"/>
        <v>-0.81057448871092497</v>
      </c>
      <c r="AG94" s="37">
        <f t="shared" si="14"/>
        <v>2.8649458763893567</v>
      </c>
      <c r="AH94" s="37">
        <f>'TWO BELLCRANK'!$C$48</f>
        <v>11</v>
      </c>
      <c r="AI94" s="37">
        <f>'TWO BELLCRANK'!$AK$37</f>
        <v>10.303000000000001</v>
      </c>
      <c r="AJ94" s="37">
        <f>'TWO BELLCRANK'!$AL$37</f>
        <v>5.9649999999999999</v>
      </c>
      <c r="AK94" s="37">
        <f>'TWO BELLCRANK'!$C$49</f>
        <v>4</v>
      </c>
      <c r="AL94" s="37"/>
      <c r="AM94" s="37">
        <f t="shared" si="15"/>
        <v>10.701691357953061</v>
      </c>
      <c r="AN94" s="37">
        <f t="shared" si="16"/>
        <v>-0.27894302834426959</v>
      </c>
      <c r="AO94" s="37"/>
      <c r="AP94" s="37">
        <f t="shared" si="17"/>
        <v>1.0778092130618719</v>
      </c>
      <c r="AQ94" s="37">
        <f t="shared" si="18"/>
        <v>-12.152424349524232</v>
      </c>
      <c r="AR94" s="37">
        <f t="shared" si="19"/>
        <v>19.740179798906468</v>
      </c>
      <c r="AS94" s="37"/>
      <c r="AT94" s="37">
        <f t="shared" si="20"/>
        <v>8.1054863863063602</v>
      </c>
      <c r="AU94" s="37">
        <f t="shared" si="21"/>
        <v>9.307294708374938</v>
      </c>
      <c r="AV94" s="37">
        <f t="shared" si="22"/>
        <v>10.15278121210045</v>
      </c>
      <c r="AW94" s="37">
        <f t="shared" si="23"/>
        <v>1.9678217057826934</v>
      </c>
      <c r="AX94" s="50"/>
      <c r="AY94" s="39">
        <f>'TWO BELLCRANK'!$H$50/AB94</f>
        <v>2182.491452066065</v>
      </c>
      <c r="AZ94" s="50"/>
      <c r="BA94" s="39">
        <f t="shared" si="24"/>
        <v>8721.4843180305998</v>
      </c>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row>
    <row r="95" spans="1:88" s="2" customFormat="1" ht="13.8" x14ac:dyDescent="0.3">
      <c r="A95" s="19"/>
      <c r="B95" s="19"/>
      <c r="C95" s="19"/>
      <c r="D95" s="19"/>
      <c r="E95" s="19"/>
      <c r="F95" s="19"/>
      <c r="G95" s="19"/>
      <c r="H95" s="19"/>
      <c r="I95" s="19"/>
      <c r="J95" s="19"/>
      <c r="K95" s="19"/>
      <c r="M95" s="15"/>
      <c r="N95" s="15"/>
      <c r="O95" s="15"/>
      <c r="P95" s="15"/>
      <c r="Q95" s="15"/>
      <c r="R95" s="16"/>
      <c r="S95" s="16"/>
      <c r="W95" s="37">
        <f t="shared" si="12"/>
        <v>111.48648648648643</v>
      </c>
      <c r="X95" s="37">
        <f>'TWO BELLCRANK'!$C$47*COS(RADIANS(W95))+'TWO BELLCRANK'!$C$55</f>
        <v>-0.91570443153467973</v>
      </c>
      <c r="Y95" s="37">
        <f>'TWO BELLCRANK'!$C$47*SIN(RADIANS(W95))+'TWO BELLCRANK'!$D$55</f>
        <v>2.8262599584027037</v>
      </c>
      <c r="Z95" s="37"/>
      <c r="AA95" s="37"/>
      <c r="AB95" s="37">
        <f>(ABS(('TWO BELLCRANK'!W41-X95)*('TWO BELLCRANK'!X41-'TWO BELLCRANK'!$AL$31)-('TWO BELLCRANK'!W41-'TWO BELLCRANK'!$AK$31)*('TWO BELLCRANK'!X41-Y95)))/SQRT(('TWO BELLCRANK'!W41-X95)^2+('TWO BELLCRANK'!X41-Y95)^2)</f>
        <v>2.2482142099522533</v>
      </c>
      <c r="AC95" s="37"/>
      <c r="AD95" s="37">
        <f>(ABS(('TWO BELLCRANK'!W41-X95)*('TWO BELLCRANK'!X41-'TWO BELLCRANK'!$AL$37)-('TWO BELLCRANK'!W41-'TWO BELLCRANK'!$AK$37)*('TWO BELLCRANK'!X41-Y95)))/SQRT(('TWO BELLCRANK'!W41-X95)^2+('TWO BELLCRANK'!X41-Y95)^2)</f>
        <v>3.9995708772513781</v>
      </c>
      <c r="AE95" s="37"/>
      <c r="AF95" s="37">
        <f t="shared" si="13"/>
        <v>-0.91570443153467973</v>
      </c>
      <c r="AG95" s="37">
        <f t="shared" si="14"/>
        <v>2.8262599584027037</v>
      </c>
      <c r="AH95" s="37">
        <f>'TWO BELLCRANK'!$C$48</f>
        <v>11</v>
      </c>
      <c r="AI95" s="37">
        <f>'TWO BELLCRANK'!$AK$37</f>
        <v>10.303000000000001</v>
      </c>
      <c r="AJ95" s="37">
        <f>'TWO BELLCRANK'!$AL$37</f>
        <v>5.9649999999999999</v>
      </c>
      <c r="AK95" s="37">
        <f>'TWO BELLCRANK'!$C$49</f>
        <v>4</v>
      </c>
      <c r="AL95" s="37"/>
      <c r="AM95" s="37">
        <f t="shared" si="15"/>
        <v>10.603130490400684</v>
      </c>
      <c r="AN95" s="37">
        <f t="shared" si="16"/>
        <v>-0.2797774075208368</v>
      </c>
      <c r="AO95" s="37"/>
      <c r="AP95" s="37">
        <f t="shared" si="17"/>
        <v>1.0782753977590804</v>
      </c>
      <c r="AQ95" s="37">
        <f t="shared" si="18"/>
        <v>-12.09793946104452</v>
      </c>
      <c r="AR95" s="37">
        <f t="shared" si="19"/>
        <v>19.671303311268133</v>
      </c>
      <c r="AS95" s="37"/>
      <c r="AT95" s="37">
        <f t="shared" si="20"/>
        <v>8.016091627442961</v>
      </c>
      <c r="AU95" s="37">
        <f t="shared" si="21"/>
        <v>9.2467754486753861</v>
      </c>
      <c r="AV95" s="37">
        <f t="shared" si="22"/>
        <v>10.051147406099513</v>
      </c>
      <c r="AW95" s="37">
        <f t="shared" si="23"/>
        <v>1.9729365898140325</v>
      </c>
      <c r="AX95" s="50"/>
      <c r="AY95" s="39">
        <f>'TWO BELLCRANK'!$H$50/AB95</f>
        <v>2223.9873664468068</v>
      </c>
      <c r="AZ95" s="50"/>
      <c r="BA95" s="39">
        <f t="shared" si="24"/>
        <v>8894.9951022156365</v>
      </c>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row>
    <row r="96" spans="1:88" s="2" customFormat="1" ht="13.8" x14ac:dyDescent="0.3">
      <c r="A96" s="19"/>
      <c r="B96" s="19"/>
      <c r="C96" s="19"/>
      <c r="D96" s="19"/>
      <c r="E96" s="19"/>
      <c r="F96" s="19"/>
      <c r="G96" s="19"/>
      <c r="H96" s="19"/>
      <c r="I96" s="19"/>
      <c r="J96" s="19"/>
      <c r="K96" s="19"/>
      <c r="M96" s="15"/>
      <c r="N96" s="15"/>
      <c r="O96" s="15"/>
      <c r="P96" s="15"/>
      <c r="Q96" s="15"/>
      <c r="R96" s="16"/>
      <c r="S96" s="16"/>
      <c r="W96" s="37">
        <f t="shared" si="12"/>
        <v>114.05405405405399</v>
      </c>
      <c r="X96" s="37">
        <f>'TWO BELLCRANK'!$C$47*COS(RADIANS(W96))+'TWO BELLCRANK'!$C$55</f>
        <v>-1.0189958002724877</v>
      </c>
      <c r="Y96" s="37">
        <f>'TWO BELLCRANK'!$C$47*SIN(RADIANS(W96))+'TWO BELLCRANK'!$D$55</f>
        <v>2.7829033179324596</v>
      </c>
      <c r="Z96" s="37"/>
      <c r="AA96" s="37"/>
      <c r="AB96" s="37">
        <f>(ABS(('TWO BELLCRANK'!W42-X96)*('TWO BELLCRANK'!X42-'TWO BELLCRANK'!$AL$31)-('TWO BELLCRANK'!W42-'TWO BELLCRANK'!$AK$31)*('TWO BELLCRANK'!X42-Y96)))/SQRT(('TWO BELLCRANK'!W42-X96)^2+('TWO BELLCRANK'!X42-Y96)^2)</f>
        <v>2.2024853666762785</v>
      </c>
      <c r="AC96" s="37"/>
      <c r="AD96" s="37">
        <f>(ABS(('TWO BELLCRANK'!W42-X96)*('TWO BELLCRANK'!X42-'TWO BELLCRANK'!$AL$37)-('TWO BELLCRANK'!W42-'TWO BELLCRANK'!$AK$37)*('TWO BELLCRANK'!X42-Y96)))/SQRT(('TWO BELLCRANK'!W42-X96)^2+('TWO BELLCRANK'!X42-Y96)^2)</f>
        <v>3.9995545126541843</v>
      </c>
      <c r="AE96" s="37"/>
      <c r="AF96" s="37">
        <f t="shared" si="13"/>
        <v>-1.0189958002724877</v>
      </c>
      <c r="AG96" s="37">
        <f t="shared" si="14"/>
        <v>2.7829033179324596</v>
      </c>
      <c r="AH96" s="37">
        <f>'TWO BELLCRANK'!$C$48</f>
        <v>11</v>
      </c>
      <c r="AI96" s="37">
        <f>'TWO BELLCRANK'!$AK$37</f>
        <v>10.303000000000001</v>
      </c>
      <c r="AJ96" s="37">
        <f>'TWO BELLCRANK'!$AL$37</f>
        <v>5.9649999999999999</v>
      </c>
      <c r="AK96" s="37">
        <f>'TWO BELLCRANK'!$C$49</f>
        <v>4</v>
      </c>
      <c r="AL96" s="37"/>
      <c r="AM96" s="37">
        <f t="shared" si="15"/>
        <v>10.508312089125697</v>
      </c>
      <c r="AN96" s="37">
        <f t="shared" si="16"/>
        <v>-0.28105439519691006</v>
      </c>
      <c r="AO96" s="37"/>
      <c r="AP96" s="37">
        <f t="shared" si="17"/>
        <v>1.078991573059501</v>
      </c>
      <c r="AQ96" s="37">
        <f t="shared" si="18"/>
        <v>-12.045407730071673</v>
      </c>
      <c r="AR96" s="37">
        <f t="shared" si="19"/>
        <v>19.623378053941138</v>
      </c>
      <c r="AS96" s="37"/>
      <c r="AT96" s="37">
        <f t="shared" si="20"/>
        <v>7.9273551808277833</v>
      </c>
      <c r="AU96" s="37">
        <f t="shared" si="21"/>
        <v>9.1831223862899023</v>
      </c>
      <c r="AV96" s="37">
        <f t="shared" si="22"/>
        <v>9.9516960367043055</v>
      </c>
      <c r="AW96" s="37">
        <f t="shared" si="23"/>
        <v>1.980456672920627</v>
      </c>
      <c r="AX96" s="50"/>
      <c r="AY96" s="39">
        <f>'TWO BELLCRANK'!$H$50/AB96</f>
        <v>2270.1626424630408</v>
      </c>
      <c r="AZ96" s="50"/>
      <c r="BA96" s="39">
        <f t="shared" si="24"/>
        <v>9079.6392411220022</v>
      </c>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row>
    <row r="97" spans="1:85" s="2" customFormat="1" ht="13.8" x14ac:dyDescent="0.3">
      <c r="A97" s="19"/>
      <c r="B97" s="19"/>
      <c r="C97" s="19"/>
      <c r="D97" s="19"/>
      <c r="E97" s="19"/>
      <c r="F97" s="19"/>
      <c r="G97" s="19"/>
      <c r="H97" s="19"/>
      <c r="I97" s="19"/>
      <c r="J97" s="19"/>
      <c r="K97" s="19"/>
      <c r="M97" s="15"/>
      <c r="N97" s="15"/>
      <c r="O97" s="15"/>
      <c r="P97" s="15"/>
      <c r="Q97" s="15"/>
      <c r="R97" s="16"/>
      <c r="S97" s="16"/>
      <c r="W97" s="37">
        <f t="shared" si="12"/>
        <v>116.62162162162156</v>
      </c>
      <c r="X97" s="37">
        <f>'TWO BELLCRANK'!$C$47*COS(RADIANS(W97))+'TWO BELLCRANK'!$C$55</f>
        <v>-1.1202412039504477</v>
      </c>
      <c r="Y97" s="37">
        <f>'TWO BELLCRANK'!$C$47*SIN(RADIANS(W97))+'TWO BELLCRANK'!$D$55</f>
        <v>2.734963007517496</v>
      </c>
      <c r="Z97" s="37"/>
      <c r="AA97" s="37"/>
      <c r="AB97" s="37">
        <f>(ABS(('TWO BELLCRANK'!W43-X97)*('TWO BELLCRANK'!X43-'TWO BELLCRANK'!$AL$31)-('TWO BELLCRANK'!W43-'TWO BELLCRANK'!$AK$31)*('TWO BELLCRANK'!X43-Y97)))/SQRT(('TWO BELLCRANK'!W43-X97)^2+('TWO BELLCRANK'!X43-Y97)^2)</f>
        <v>2.1539902459147906</v>
      </c>
      <c r="AC97" s="37"/>
      <c r="AD97" s="37">
        <f>(ABS(('TWO BELLCRANK'!W43-X97)*('TWO BELLCRANK'!X43-'TWO BELLCRANK'!$AL$37)-('TWO BELLCRANK'!W43-'TWO BELLCRANK'!$AK$37)*('TWO BELLCRANK'!X43-Y97)))/SQRT(('TWO BELLCRANK'!W43-X97)^2+('TWO BELLCRANK'!X43-Y97)^2)</f>
        <v>3.99602217788979</v>
      </c>
      <c r="AE97" s="37"/>
      <c r="AF97" s="37">
        <f t="shared" si="13"/>
        <v>-1.1202412039504477</v>
      </c>
      <c r="AG97" s="37">
        <f t="shared" si="14"/>
        <v>2.734963007517496</v>
      </c>
      <c r="AH97" s="37">
        <f>'TWO BELLCRANK'!$C$48</f>
        <v>11</v>
      </c>
      <c r="AI97" s="37">
        <f>'TWO BELLCRANK'!$AK$37</f>
        <v>10.303000000000001</v>
      </c>
      <c r="AJ97" s="37">
        <f>'TWO BELLCRANK'!$AL$37</f>
        <v>5.9649999999999999</v>
      </c>
      <c r="AK97" s="37">
        <f>'TWO BELLCRANK'!$C$49</f>
        <v>4</v>
      </c>
      <c r="AL97" s="37"/>
      <c r="AM97" s="37">
        <f t="shared" si="15"/>
        <v>10.417274166905305</v>
      </c>
      <c r="AN97" s="37">
        <f t="shared" si="16"/>
        <v>-0.28276011464815037</v>
      </c>
      <c r="AO97" s="37"/>
      <c r="AP97" s="37">
        <f t="shared" si="17"/>
        <v>1.0799532824358351</v>
      </c>
      <c r="AQ97" s="37">
        <f t="shared" si="18"/>
        <v>-11.994624353070932</v>
      </c>
      <c r="AR97" s="37">
        <f t="shared" si="19"/>
        <v>19.594283585221888</v>
      </c>
      <c r="AS97" s="37"/>
      <c r="AT97" s="37">
        <f t="shared" si="20"/>
        <v>7.8395219288938129</v>
      </c>
      <c r="AU97" s="37">
        <f t="shared" si="21"/>
        <v>9.1163926751801281</v>
      </c>
      <c r="AV97" s="37">
        <f t="shared" si="22"/>
        <v>9.8545189289025785</v>
      </c>
      <c r="AW97" s="37">
        <f t="shared" si="23"/>
        <v>1.990221423919651</v>
      </c>
      <c r="AX97" s="50"/>
      <c r="AY97" s="39">
        <f>'TWO BELLCRANK'!$H$50/AB97</f>
        <v>2321.2732785038779</v>
      </c>
      <c r="AZ97" s="50"/>
      <c r="BA97" s="39">
        <f t="shared" si="24"/>
        <v>9275.8595018444394</v>
      </c>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row>
    <row r="98" spans="1:85" s="2" customFormat="1" ht="13.8" x14ac:dyDescent="0.3">
      <c r="A98" s="19"/>
      <c r="B98" s="19"/>
      <c r="C98" s="19"/>
      <c r="D98" s="19"/>
      <c r="E98" s="19"/>
      <c r="F98" s="19"/>
      <c r="G98" s="19"/>
      <c r="H98" s="19"/>
      <c r="I98" s="19"/>
      <c r="J98" s="19"/>
      <c r="K98" s="19"/>
      <c r="M98" s="15"/>
      <c r="N98" s="15"/>
      <c r="O98" s="15"/>
      <c r="P98" s="15"/>
      <c r="Q98" s="15"/>
      <c r="R98" s="16"/>
      <c r="S98" s="16"/>
      <c r="W98" s="37">
        <f t="shared" si="12"/>
        <v>119.18918918918912</v>
      </c>
      <c r="X98" s="37">
        <f>'TWO BELLCRANK'!$C$47*COS(RADIANS(W98))+'TWO BELLCRANK'!$C$55</f>
        <v>-1.219237359534084</v>
      </c>
      <c r="Y98" s="37">
        <f>'TWO BELLCRANK'!$C$47*SIN(RADIANS(W98))+'TWO BELLCRANK'!$D$55</f>
        <v>2.6825352829029718</v>
      </c>
      <c r="Z98" s="37"/>
      <c r="AA98" s="37"/>
      <c r="AB98" s="37">
        <f>(ABS(('TWO BELLCRANK'!W44-X98)*('TWO BELLCRANK'!X44-'TWO BELLCRANK'!$AL$31)-('TWO BELLCRANK'!W44-'TWO BELLCRANK'!$AK$31)*('TWO BELLCRANK'!X44-Y98)))/SQRT(('TWO BELLCRANK'!W44-X98)^2+('TWO BELLCRANK'!X44-Y98)^2)</f>
        <v>2.1029326037378429</v>
      </c>
      <c r="AC98" s="37"/>
      <c r="AD98" s="37">
        <f>(ABS(('TWO BELLCRANK'!W44-X98)*('TWO BELLCRANK'!X44-'TWO BELLCRANK'!$AL$37)-('TWO BELLCRANK'!W44-'TWO BELLCRANK'!$AK$37)*('TWO BELLCRANK'!X44-Y98)))/SQRT(('TWO BELLCRANK'!W44-X98)^2+('TWO BELLCRANK'!X44-Y98)^2)</f>
        <v>3.9889500774394553</v>
      </c>
      <c r="AE98" s="37"/>
      <c r="AF98" s="37">
        <f t="shared" si="13"/>
        <v>-1.219237359534084</v>
      </c>
      <c r="AG98" s="37">
        <f t="shared" si="14"/>
        <v>2.6825352829029718</v>
      </c>
      <c r="AH98" s="37">
        <f>'TWO BELLCRANK'!$C$48</f>
        <v>11</v>
      </c>
      <c r="AI98" s="37">
        <f>'TWO BELLCRANK'!$AK$37</f>
        <v>10.303000000000001</v>
      </c>
      <c r="AJ98" s="37">
        <f>'TWO BELLCRANK'!$AL$37</f>
        <v>5.9649999999999999</v>
      </c>
      <c r="AK98" s="37">
        <f>'TWO BELLCRANK'!$C$49</f>
        <v>4</v>
      </c>
      <c r="AL98" s="37"/>
      <c r="AM98" s="37">
        <f t="shared" si="15"/>
        <v>10.330046643246851</v>
      </c>
      <c r="AN98" s="37">
        <f t="shared" si="16"/>
        <v>-0.28488084515816281</v>
      </c>
      <c r="AO98" s="37"/>
      <c r="AP98" s="37">
        <f t="shared" si="17"/>
        <v>1.0811570959380292</v>
      </c>
      <c r="AQ98" s="37">
        <f t="shared" si="18"/>
        <v>-11.945410141173708</v>
      </c>
      <c r="AR98" s="37">
        <f t="shared" si="19"/>
        <v>19.581956520910921</v>
      </c>
      <c r="AS98" s="37"/>
      <c r="AT98" s="37">
        <f t="shared" si="20"/>
        <v>7.7528269923080915</v>
      </c>
      <c r="AU98" s="37">
        <f t="shared" si="21"/>
        <v>9.0466582599048184</v>
      </c>
      <c r="AV98" s="37">
        <f t="shared" si="22"/>
        <v>9.7596954651508696</v>
      </c>
      <c r="AW98" s="37">
        <f t="shared" si="23"/>
        <v>2.0020692432982923</v>
      </c>
      <c r="AX98" s="50"/>
      <c r="AY98" s="39">
        <f>'TWO BELLCRANK'!$H$50/AB98</f>
        <v>2377.6320701447039</v>
      </c>
      <c r="AZ98" s="50"/>
      <c r="BA98" s="39">
        <f t="shared" si="24"/>
        <v>9484.2556303262481</v>
      </c>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row>
    <row r="99" spans="1:85" s="2" customFormat="1" ht="13.8" x14ac:dyDescent="0.3">
      <c r="A99" s="19"/>
      <c r="B99" s="21"/>
      <c r="C99" s="23"/>
      <c r="D99" s="19"/>
      <c r="E99" s="19"/>
      <c r="F99" s="19"/>
      <c r="G99" s="19"/>
      <c r="H99" s="19"/>
      <c r="I99" s="19"/>
      <c r="J99" s="19"/>
      <c r="K99" s="19"/>
      <c r="M99" s="15"/>
      <c r="N99" s="15"/>
      <c r="O99" s="15"/>
      <c r="P99" s="15"/>
      <c r="Q99" s="15"/>
      <c r="R99" s="16"/>
      <c r="S99" s="16"/>
      <c r="W99" s="37">
        <f t="shared" si="12"/>
        <v>121.75675675675669</v>
      </c>
      <c r="X99" s="37">
        <f>'TWO BELLCRANK'!$C$47*COS(RADIANS(W99))+'TWO BELLCRANK'!$C$55</f>
        <v>-1.3157855000850747</v>
      </c>
      <c r="Y99" s="37">
        <f>'TWO BELLCRANK'!$C$47*SIN(RADIANS(W99))+'TWO BELLCRANK'!$D$55</f>
        <v>2.6257254097756535</v>
      </c>
      <c r="Z99" s="37"/>
      <c r="AA99" s="37"/>
      <c r="AB99" s="37">
        <f>(ABS(('TWO BELLCRANK'!W45-X99)*('TWO BELLCRANK'!X45-'TWO BELLCRANK'!$AL$31)-('TWO BELLCRANK'!W45-'TWO BELLCRANK'!$AK$31)*('TWO BELLCRANK'!X45-Y99)))/SQRT(('TWO BELLCRANK'!W45-X99)^2+('TWO BELLCRANK'!X45-Y99)^2)</f>
        <v>2.0495028007584803</v>
      </c>
      <c r="AC99" s="37"/>
      <c r="AD99" s="37">
        <f>(ABS(('TWO BELLCRANK'!W45-X99)*('TWO BELLCRANK'!X45-'TWO BELLCRANK'!$AL$37)-('TWO BELLCRANK'!W45-'TWO BELLCRANK'!$AK$37)*('TWO BELLCRANK'!X45-Y99)))/SQRT(('TWO BELLCRANK'!W45-X99)^2+('TWO BELLCRANK'!X45-Y99)^2)</f>
        <v>3.9783332736799282</v>
      </c>
      <c r="AE99" s="37"/>
      <c r="AF99" s="37">
        <f t="shared" si="13"/>
        <v>-1.3157855000850747</v>
      </c>
      <c r="AG99" s="37">
        <f t="shared" si="14"/>
        <v>2.6257254097756535</v>
      </c>
      <c r="AH99" s="37">
        <f>'TWO BELLCRANK'!$C$48</f>
        <v>11</v>
      </c>
      <c r="AI99" s="37">
        <f>'TWO BELLCRANK'!$AK$37</f>
        <v>10.303000000000001</v>
      </c>
      <c r="AJ99" s="37">
        <f>'TWO BELLCRANK'!$AL$37</f>
        <v>5.9649999999999999</v>
      </c>
      <c r="AK99" s="37">
        <f>'TWO BELLCRANK'!$C$49</f>
        <v>4</v>
      </c>
      <c r="AL99" s="37"/>
      <c r="AM99" s="37">
        <f t="shared" si="15"/>
        <v>10.246652224902547</v>
      </c>
      <c r="AN99" s="37">
        <f t="shared" si="16"/>
        <v>-0.28740306723107123</v>
      </c>
      <c r="AO99" s="37"/>
      <c r="AP99" s="37">
        <f t="shared" si="17"/>
        <v>1.0826005230538276</v>
      </c>
      <c r="AQ99" s="37">
        <f t="shared" si="18"/>
        <v>-11.897610953210691</v>
      </c>
      <c r="AR99" s="37">
        <f t="shared" si="19"/>
        <v>19.584400071758438</v>
      </c>
      <c r="AS99" s="37"/>
      <c r="AT99" s="37">
        <f t="shared" si="20"/>
        <v>7.667495441371881</v>
      </c>
      <c r="AU99" s="37">
        <f t="shared" si="21"/>
        <v>8.974005769594072</v>
      </c>
      <c r="AV99" s="37">
        <f t="shared" si="22"/>
        <v>9.6672941104086103</v>
      </c>
      <c r="AW99" s="37">
        <f t="shared" si="23"/>
        <v>2.0158383140293163</v>
      </c>
      <c r="AX99" s="50"/>
      <c r="AY99" s="39">
        <f>'TWO BELLCRANK'!$H$50/AB99</f>
        <v>2439.6160854962477</v>
      </c>
      <c r="AZ99" s="50"/>
      <c r="BA99" s="39">
        <f t="shared" si="24"/>
        <v>9705.6058479344993</v>
      </c>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row>
    <row r="100" spans="1:85" s="2" customFormat="1" ht="13.8" x14ac:dyDescent="0.3">
      <c r="A100" s="19"/>
      <c r="B100" s="19"/>
      <c r="C100" s="19"/>
      <c r="D100" s="19"/>
      <c r="E100" s="19"/>
      <c r="F100" s="19"/>
      <c r="G100" s="19"/>
      <c r="H100" s="19"/>
      <c r="I100" s="19"/>
      <c r="J100" s="19"/>
      <c r="K100" s="19"/>
      <c r="M100" s="15"/>
      <c r="N100" s="15"/>
      <c r="O100" s="15"/>
      <c r="P100" s="15"/>
      <c r="Q100" s="15"/>
      <c r="R100" s="16"/>
      <c r="S100" s="16"/>
      <c r="W100" s="37">
        <f t="shared" si="12"/>
        <v>124.32432432432425</v>
      </c>
      <c r="X100" s="37">
        <f>'TWO BELLCRANK'!$C$47*COS(RADIANS(W100))+'TWO BELLCRANK'!$C$55</f>
        <v>-1.4096917738504424</v>
      </c>
      <c r="Y100" s="37">
        <f>'TWO BELLCRANK'!$C$47*SIN(RADIANS(W100))+'TWO BELLCRANK'!$D$55</f>
        <v>2.5646474524088592</v>
      </c>
      <c r="Z100" s="37"/>
      <c r="AA100" s="37"/>
      <c r="AB100" s="37">
        <f>(ABS(('TWO BELLCRANK'!W46-X100)*('TWO BELLCRANK'!X46-'TWO BELLCRANK'!$AL$31)-('TWO BELLCRANK'!W46-'TWO BELLCRANK'!$AK$31)*('TWO BELLCRANK'!X46-Y100)))/SQRT(('TWO BELLCRANK'!W46-X100)^2+('TWO BELLCRANK'!X46-Y100)^2)</f>
        <v>1.9938778562006059</v>
      </c>
      <c r="AC100" s="37"/>
      <c r="AD100" s="37">
        <f>(ABS(('TWO BELLCRANK'!W46-X100)*('TWO BELLCRANK'!X46-'TWO BELLCRANK'!$AL$37)-('TWO BELLCRANK'!W46-'TWO BELLCRANK'!$AK$37)*('TWO BELLCRANK'!X46-Y100)))/SQRT(('TWO BELLCRANK'!W46-X100)^2+('TWO BELLCRANK'!X46-Y100)^2)</f>
        <v>3.9641857855032638</v>
      </c>
      <c r="AE100" s="37"/>
      <c r="AF100" s="37">
        <f t="shared" si="13"/>
        <v>-1.4096917738504424</v>
      </c>
      <c r="AG100" s="37">
        <f t="shared" si="14"/>
        <v>2.5646474524088592</v>
      </c>
      <c r="AH100" s="37">
        <f>'TWO BELLCRANK'!$C$48</f>
        <v>11</v>
      </c>
      <c r="AI100" s="37">
        <f>'TWO BELLCRANK'!$AK$37</f>
        <v>10.303000000000001</v>
      </c>
      <c r="AJ100" s="37">
        <f>'TWO BELLCRANK'!$AL$37</f>
        <v>5.9649999999999999</v>
      </c>
      <c r="AK100" s="37">
        <f>'TWO BELLCRANK'!$C$49</f>
        <v>4</v>
      </c>
      <c r="AL100" s="37"/>
      <c r="AM100" s="37">
        <f t="shared" si="15"/>
        <v>10.167107234876694</v>
      </c>
      <c r="AN100" s="37">
        <f t="shared" si="16"/>
        <v>-0.29031350036741427</v>
      </c>
      <c r="AO100" s="37"/>
      <c r="AP100" s="37">
        <f t="shared" si="17"/>
        <v>1.0842819284955807</v>
      </c>
      <c r="AQ100" s="37">
        <f t="shared" si="18"/>
        <v>-11.851096991364891</v>
      </c>
      <c r="AR100" s="37">
        <f t="shared" si="19"/>
        <v>19.599691843612845</v>
      </c>
      <c r="AS100" s="37"/>
      <c r="AT100" s="37">
        <f t="shared" si="20"/>
        <v>7.5837419830921498</v>
      </c>
      <c r="AU100" s="37">
        <f t="shared" si="21"/>
        <v>8.8985364046628739</v>
      </c>
      <c r="AV100" s="37">
        <f t="shared" si="22"/>
        <v>9.5773739037764862</v>
      </c>
      <c r="AW100" s="37">
        <f t="shared" si="23"/>
        <v>2.0313672300938626</v>
      </c>
      <c r="AX100" s="50"/>
      <c r="AY100" s="39">
        <f>'TWO BELLCRANK'!$H$50/AB100</f>
        <v>2507.6761770791968</v>
      </c>
      <c r="AZ100" s="50"/>
      <c r="BA100" s="39">
        <f t="shared" si="24"/>
        <v>9940.8942558225172</v>
      </c>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row>
    <row r="101" spans="1:85" s="2" customFormat="1" ht="13.8" x14ac:dyDescent="0.3">
      <c r="A101" s="19"/>
      <c r="B101" s="19"/>
      <c r="C101" s="19"/>
      <c r="D101" s="19"/>
      <c r="E101" s="19"/>
      <c r="F101" s="19"/>
      <c r="G101" s="19"/>
      <c r="H101" s="19"/>
      <c r="I101" s="19"/>
      <c r="J101" s="19"/>
      <c r="K101" s="19"/>
      <c r="M101" s="15"/>
      <c r="N101" s="15"/>
      <c r="O101" s="15"/>
      <c r="P101" s="15"/>
      <c r="Q101" s="15"/>
      <c r="R101" s="16"/>
      <c r="S101" s="16"/>
      <c r="W101" s="37">
        <f t="shared" si="12"/>
        <v>126.89189189189182</v>
      </c>
      <c r="X101" s="37">
        <f>'TWO BELLCRANK'!$C$47*COS(RADIANS(W101))+'TWO BELLCRANK'!$C$55</f>
        <v>-1.5007676334829114</v>
      </c>
      <c r="Y101" s="37">
        <f>'TWO BELLCRANK'!$C$47*SIN(RADIANS(W101))+'TWO BELLCRANK'!$D$55</f>
        <v>2.4994240446413816</v>
      </c>
      <c r="Z101" s="37"/>
      <c r="AA101" s="37"/>
      <c r="AB101" s="37">
        <f>(ABS(('TWO BELLCRANK'!W47-X101)*('TWO BELLCRANK'!X47-'TWO BELLCRANK'!$AL$31)-('TWO BELLCRANK'!W47-'TWO BELLCRANK'!$AK$31)*('TWO BELLCRANK'!X47-Y101)))/SQRT(('TWO BELLCRANK'!W47-X101)^2+('TWO BELLCRANK'!X47-Y101)^2)</f>
        <v>1.9362216199909652</v>
      </c>
      <c r="AC101" s="37"/>
      <c r="AD101" s="37">
        <f>(ABS(('TWO BELLCRANK'!W47-X101)*('TWO BELLCRANK'!X47-'TWO BELLCRANK'!$AL$37)-('TWO BELLCRANK'!W47-'TWO BELLCRANK'!$AK$37)*('TWO BELLCRANK'!X47-Y101)))/SQRT(('TWO BELLCRANK'!W47-X101)^2+('TWO BELLCRANK'!X47-Y101)^2)</f>
        <v>3.946540712961621</v>
      </c>
      <c r="AE101" s="37"/>
      <c r="AF101" s="37">
        <f t="shared" si="13"/>
        <v>-1.5007676334829114</v>
      </c>
      <c r="AG101" s="37">
        <f t="shared" si="14"/>
        <v>2.4994240446413816</v>
      </c>
      <c r="AH101" s="37">
        <f>'TWO BELLCRANK'!$C$48</f>
        <v>11</v>
      </c>
      <c r="AI101" s="37">
        <f>'TWO BELLCRANK'!$AK$37</f>
        <v>10.303000000000001</v>
      </c>
      <c r="AJ101" s="37">
        <f>'TWO BELLCRANK'!$AL$37</f>
        <v>5.9649999999999999</v>
      </c>
      <c r="AK101" s="37">
        <f>'TWO BELLCRANK'!$C$49</f>
        <v>4</v>
      </c>
      <c r="AL101" s="37"/>
      <c r="AM101" s="37">
        <f t="shared" si="15"/>
        <v>10.091422389558829</v>
      </c>
      <c r="AN101" s="37">
        <f t="shared" si="16"/>
        <v>-0.29359913401955356</v>
      </c>
      <c r="AO101" s="37"/>
      <c r="AP101" s="37">
        <f t="shared" si="17"/>
        <v>1.0862004514970318</v>
      </c>
      <c r="AQ101" s="37">
        <f t="shared" si="18"/>
        <v>-11.805761993593091</v>
      </c>
      <c r="AR101" s="37">
        <f t="shared" si="19"/>
        <v>19.625990085239948</v>
      </c>
      <c r="AS101" s="37"/>
      <c r="AT101" s="37">
        <f t="shared" si="20"/>
        <v>7.5017706225998984</v>
      </c>
      <c r="AU101" s="37">
        <f t="shared" si="21"/>
        <v>8.8203658216051188</v>
      </c>
      <c r="AV101" s="37">
        <f t="shared" si="22"/>
        <v>9.4899859066622856</v>
      </c>
      <c r="AW101" s="37">
        <f t="shared" si="23"/>
        <v>2.0484954252504313</v>
      </c>
      <c r="AX101" s="50"/>
      <c r="AY101" s="39">
        <f>'TWO BELLCRANK'!$H$50/AB101</f>
        <v>2582.3490185092196</v>
      </c>
      <c r="AZ101" s="50"/>
      <c r="BA101" s="39">
        <f t="shared" si="24"/>
        <v>10191.345536623117</v>
      </c>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row>
    <row r="102" spans="1:85" s="2" customFormat="1" ht="13.8" x14ac:dyDescent="0.3">
      <c r="A102" s="19"/>
      <c r="B102" s="19"/>
      <c r="C102" s="19"/>
      <c r="D102" s="19"/>
      <c r="E102" s="19"/>
      <c r="F102" s="19"/>
      <c r="G102" s="19"/>
      <c r="H102" s="19"/>
      <c r="I102" s="19"/>
      <c r="J102" s="19"/>
      <c r="K102" s="19"/>
      <c r="M102" s="15"/>
      <c r="N102" s="15"/>
      <c r="O102" s="15"/>
      <c r="P102" s="15"/>
      <c r="Q102" s="15"/>
      <c r="R102" s="16"/>
      <c r="S102" s="16"/>
      <c r="W102" s="37">
        <f t="shared" si="12"/>
        <v>129.4594594594594</v>
      </c>
      <c r="X102" s="37">
        <f>'TWO BELLCRANK'!$C$47*COS(RADIANS(W102))+'TWO BELLCRANK'!$C$55</f>
        <v>-1.5888302146109581</v>
      </c>
      <c r="Y102" s="37">
        <f>'TWO BELLCRANK'!$C$47*SIN(RADIANS(W102))+'TWO BELLCRANK'!$D$55</f>
        <v>2.430186143650217</v>
      </c>
      <c r="Z102" s="37"/>
      <c r="AA102" s="37"/>
      <c r="AB102" s="37">
        <f>(ABS(('TWO BELLCRANK'!W48-X102)*('TWO BELLCRANK'!X48-'TWO BELLCRANK'!$AL$31)-('TWO BELLCRANK'!W48-'TWO BELLCRANK'!$AK$31)*('TWO BELLCRANK'!X48-Y102)))/SQRT(('TWO BELLCRANK'!W48-X102)^2+('TWO BELLCRANK'!X48-Y102)^2)</f>
        <v>1.8766850372326838</v>
      </c>
      <c r="AC102" s="37"/>
      <c r="AD102" s="37">
        <f>(ABS(('TWO BELLCRANK'!W48-X102)*('TWO BELLCRANK'!X48-'TWO BELLCRANK'!$AL$37)-('TWO BELLCRANK'!W48-'TWO BELLCRANK'!$AK$37)*('TWO BELLCRANK'!X48-Y102)))/SQRT(('TWO BELLCRANK'!W48-X102)^2+('TWO BELLCRANK'!X48-Y102)^2)</f>
        <v>3.9254503902808988</v>
      </c>
      <c r="AE102" s="37"/>
      <c r="AF102" s="37">
        <f t="shared" si="13"/>
        <v>-1.5888302146109581</v>
      </c>
      <c r="AG102" s="37">
        <f t="shared" si="14"/>
        <v>2.430186143650217</v>
      </c>
      <c r="AH102" s="37">
        <f>'TWO BELLCRANK'!$C$48</f>
        <v>11</v>
      </c>
      <c r="AI102" s="37">
        <f>'TWO BELLCRANK'!$AK$37</f>
        <v>10.303000000000001</v>
      </c>
      <c r="AJ102" s="37">
        <f>'TWO BELLCRANK'!$AL$37</f>
        <v>5.9649999999999999</v>
      </c>
      <c r="AK102" s="37">
        <f>'TWO BELLCRANK'!$C$49</f>
        <v>4</v>
      </c>
      <c r="AL102" s="37"/>
      <c r="AM102" s="37">
        <f t="shared" si="15"/>
        <v>10.019603524256416</v>
      </c>
      <c r="AN102" s="37">
        <f t="shared" si="16"/>
        <v>-0.2972472523200605</v>
      </c>
      <c r="AO102" s="37"/>
      <c r="AP102" s="37">
        <f t="shared" si="17"/>
        <v>1.0883559290118257</v>
      </c>
      <c r="AQ102" s="37">
        <f t="shared" si="18"/>
        <v>-11.761522352536062</v>
      </c>
      <c r="AR102" s="37">
        <f t="shared" si="19"/>
        <v>19.661538562463875</v>
      </c>
      <c r="AS102" s="37"/>
      <c r="AT102" s="37">
        <f t="shared" si="20"/>
        <v>7.4217742979281773</v>
      </c>
      <c r="AU102" s="37">
        <f t="shared" si="21"/>
        <v>8.7396240202450386</v>
      </c>
      <c r="AV102" s="37">
        <f t="shared" si="22"/>
        <v>9.4051746012064559</v>
      </c>
      <c r="AW102" s="37">
        <f t="shared" si="23"/>
        <v>2.0670634236456307</v>
      </c>
      <c r="AX102" s="50"/>
      <c r="AY102" s="39">
        <f>'TWO BELLCRANK'!$H$50/AB102</f>
        <v>2664.2723210352251</v>
      </c>
      <c r="AZ102" s="50"/>
      <c r="BA102" s="39">
        <f t="shared" si="24"/>
        <v>10458.468822422321</v>
      </c>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row>
    <row r="103" spans="1:85" s="2" customFormat="1" ht="13.8" x14ac:dyDescent="0.3">
      <c r="A103" s="19"/>
      <c r="B103" s="19"/>
      <c r="C103" s="19"/>
      <c r="D103" s="19"/>
      <c r="E103" s="19"/>
      <c r="F103" s="19"/>
      <c r="G103" s="19"/>
      <c r="H103" s="19"/>
      <c r="I103" s="19"/>
      <c r="J103" s="19"/>
      <c r="K103" s="19"/>
      <c r="M103" s="15"/>
      <c r="N103" s="15"/>
      <c r="O103" s="15"/>
      <c r="P103" s="15"/>
      <c r="Q103" s="15"/>
      <c r="R103" s="16"/>
      <c r="S103" s="16"/>
      <c r="W103" s="37">
        <f t="shared" si="12"/>
        <v>132.02702702702697</v>
      </c>
      <c r="X103" s="37">
        <f>'TWO BELLCRANK'!$C$47*COS(RADIANS(W103))+'TWO BELLCRANK'!$C$55</f>
        <v>-1.6737027029984288</v>
      </c>
      <c r="Y103" s="37">
        <f>'TWO BELLCRANK'!$C$47*SIN(RADIANS(W103))+'TWO BELLCRANK'!$D$55</f>
        <v>2.357072767011501</v>
      </c>
      <c r="Z103" s="37"/>
      <c r="AA103" s="37"/>
      <c r="AB103" s="37">
        <f>(ABS(('TWO BELLCRANK'!W49-X103)*('TWO BELLCRANK'!X49-'TWO BELLCRANK'!$AL$31)-('TWO BELLCRANK'!W49-'TWO BELLCRANK'!$AK$31)*('TWO BELLCRANK'!X49-Y103)))/SQRT(('TWO BELLCRANK'!W49-X103)^2+('TWO BELLCRANK'!X49-Y103)^2)</f>
        <v>1.8154064828286998</v>
      </c>
      <c r="AC103" s="37"/>
      <c r="AD103" s="37">
        <f>(ABS(('TWO BELLCRANK'!W49-X103)*('TWO BELLCRANK'!X49-'TWO BELLCRANK'!$AL$37)-('TWO BELLCRANK'!W49-'TWO BELLCRANK'!$AK$37)*('TWO BELLCRANK'!X49-Y103)))/SQRT(('TWO BELLCRANK'!W49-X103)^2+('TWO BELLCRANK'!X49-Y103)^2)</f>
        <v>3.900986568896593</v>
      </c>
      <c r="AE103" s="37"/>
      <c r="AF103" s="37">
        <f t="shared" si="13"/>
        <v>-1.6737027029984288</v>
      </c>
      <c r="AG103" s="37">
        <f t="shared" si="14"/>
        <v>2.357072767011501</v>
      </c>
      <c r="AH103" s="37">
        <f>'TWO BELLCRANK'!$C$48</f>
        <v>11</v>
      </c>
      <c r="AI103" s="37">
        <f>'TWO BELLCRANK'!$AK$37</f>
        <v>10.303000000000001</v>
      </c>
      <c r="AJ103" s="37">
        <f>'TWO BELLCRANK'!$AL$37</f>
        <v>5.9649999999999999</v>
      </c>
      <c r="AK103" s="37">
        <f>'TWO BELLCRANK'!$C$49</f>
        <v>4</v>
      </c>
      <c r="AL103" s="37"/>
      <c r="AM103" s="37">
        <f t="shared" si="15"/>
        <v>9.9516522679196946</v>
      </c>
      <c r="AN103" s="37">
        <f t="shared" si="16"/>
        <v>-0.30124545314840578</v>
      </c>
      <c r="AO103" s="37"/>
      <c r="AP103" s="37">
        <f t="shared" si="17"/>
        <v>1.0907488230425884</v>
      </c>
      <c r="AQ103" s="37">
        <f t="shared" si="18"/>
        <v>-11.718316186473606</v>
      </c>
      <c r="AR103" s="37">
        <f t="shared" si="19"/>
        <v>19.704670228837955</v>
      </c>
      <c r="AS103" s="37"/>
      <c r="AT103" s="37">
        <f t="shared" si="20"/>
        <v>7.3439344874196717</v>
      </c>
      <c r="AU103" s="37">
        <f t="shared" si="21"/>
        <v>8.6564552369039554</v>
      </c>
      <c r="AV103" s="37">
        <f t="shared" si="22"/>
        <v>9.3229792358369128</v>
      </c>
      <c r="AW103" s="37">
        <f t="shared" si="23"/>
        <v>2.0869129326678069</v>
      </c>
      <c r="AX103" s="50"/>
      <c r="AY103" s="39">
        <f>'TWO BELLCRANK'!$H$50/AB103</f>
        <v>2754.204112022991</v>
      </c>
      <c r="AZ103" s="50"/>
      <c r="BA103" s="39">
        <f t="shared" si="24"/>
        <v>10744.113249001455</v>
      </c>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row>
    <row r="104" spans="1:85" s="2" customFormat="1" ht="13.8" x14ac:dyDescent="0.3">
      <c r="A104" s="19"/>
      <c r="B104" s="19"/>
      <c r="C104" s="19"/>
      <c r="D104" s="19"/>
      <c r="E104" s="19"/>
      <c r="F104" s="19"/>
      <c r="G104" s="19"/>
      <c r="H104" s="19"/>
      <c r="I104" s="19"/>
      <c r="J104" s="19"/>
      <c r="K104" s="19"/>
      <c r="M104" s="15"/>
      <c r="N104" s="15"/>
      <c r="O104" s="15"/>
      <c r="P104" s="15"/>
      <c r="Q104" s="15"/>
      <c r="R104" s="16"/>
      <c r="S104" s="16"/>
      <c r="W104" s="37">
        <f t="shared" si="12"/>
        <v>134.59459459459455</v>
      </c>
      <c r="X104" s="37">
        <f>'TWO BELLCRANK'!$C$47*COS(RADIANS(W104))+'TWO BELLCRANK'!$C$55</f>
        <v>-1.7552146895565555</v>
      </c>
      <c r="Y104" s="37">
        <f>'TWO BELLCRANK'!$C$47*SIN(RADIANS(W104))+'TWO BELLCRANK'!$D$55</f>
        <v>2.2802307135775646</v>
      </c>
      <c r="Z104" s="37"/>
      <c r="AA104" s="37"/>
      <c r="AB104" s="37">
        <f>(ABS(('TWO BELLCRANK'!W50-X104)*('TWO BELLCRANK'!X50-'TWO BELLCRANK'!$AL$31)-('TWO BELLCRANK'!W50-'TWO BELLCRANK'!$AK$31)*('TWO BELLCRANK'!X50-Y104)))/SQRT(('TWO BELLCRANK'!W50-X104)^2+('TWO BELLCRANK'!X50-Y104)^2)</f>
        <v>1.752512147306716</v>
      </c>
      <c r="AC104" s="37"/>
      <c r="AD104" s="37">
        <f>(ABS(('TWO BELLCRANK'!W50-X104)*('TWO BELLCRANK'!X50-'TWO BELLCRANK'!$AL$37)-('TWO BELLCRANK'!W50-'TWO BELLCRANK'!$AK$37)*('TWO BELLCRANK'!X50-Y104)))/SQRT(('TWO BELLCRANK'!W50-X104)^2+('TWO BELLCRANK'!X50-Y104)^2)</f>
        <v>3.8732406313587875</v>
      </c>
      <c r="AE104" s="37"/>
      <c r="AF104" s="37">
        <f t="shared" si="13"/>
        <v>-1.7552146895565555</v>
      </c>
      <c r="AG104" s="37">
        <f t="shared" si="14"/>
        <v>2.2802307135775646</v>
      </c>
      <c r="AH104" s="37">
        <f>'TWO BELLCRANK'!$C$48</f>
        <v>11</v>
      </c>
      <c r="AI104" s="37">
        <f>'TWO BELLCRANK'!$AK$37</f>
        <v>10.303000000000001</v>
      </c>
      <c r="AJ104" s="37">
        <f>'TWO BELLCRANK'!$AL$37</f>
        <v>5.9649999999999999</v>
      </c>
      <c r="AK104" s="37">
        <f>'TWO BELLCRANK'!$C$49</f>
        <v>4</v>
      </c>
      <c r="AL104" s="37"/>
      <c r="AM104" s="37">
        <f t="shared" si="15"/>
        <v>9.8875666682623802</v>
      </c>
      <c r="AN104" s="37">
        <f t="shared" si="16"/>
        <v>-0.30558166206924148</v>
      </c>
      <c r="AO104" s="37"/>
      <c r="AP104" s="37">
        <f t="shared" si="17"/>
        <v>1.093380152193</v>
      </c>
      <c r="AQ104" s="37">
        <f t="shared" si="18"/>
        <v>-11.676102384017309</v>
      </c>
      <c r="AR104" s="37">
        <f t="shared" si="19"/>
        <v>19.753809853118582</v>
      </c>
      <c r="AS104" s="37"/>
      <c r="AT104" s="37">
        <f t="shared" si="20"/>
        <v>7.2684207892542645</v>
      </c>
      <c r="AU104" s="37">
        <f t="shared" si="21"/>
        <v>8.5710178460075461</v>
      </c>
      <c r="AV104" s="37">
        <f t="shared" si="22"/>
        <v>9.243435117327877</v>
      </c>
      <c r="AW104" s="37">
        <f t="shared" si="23"/>
        <v>2.1078867971748556</v>
      </c>
      <c r="AX104" s="50"/>
      <c r="AY104" s="39">
        <f>'TWO BELLCRANK'!$H$50/AB104</f>
        <v>2853.047271417814</v>
      </c>
      <c r="AZ104" s="50"/>
      <c r="BA104" s="39">
        <f t="shared" si="24"/>
        <v>11050.538614842801</v>
      </c>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row>
    <row r="105" spans="1:85" s="2" customFormat="1" ht="13.8" x14ac:dyDescent="0.3">
      <c r="A105" s="19"/>
      <c r="B105" s="20"/>
      <c r="C105" s="19"/>
      <c r="D105" s="24"/>
      <c r="E105" s="19"/>
      <c r="F105" s="19"/>
      <c r="G105" s="19"/>
      <c r="H105" s="19"/>
      <c r="I105" s="19"/>
      <c r="J105" s="19"/>
      <c r="K105" s="19"/>
      <c r="M105" s="15"/>
      <c r="N105" s="15"/>
      <c r="O105" s="15"/>
      <c r="P105" s="15"/>
      <c r="Q105" s="15"/>
      <c r="R105" s="16"/>
      <c r="S105" s="16"/>
      <c r="W105" s="37">
        <f t="shared" si="12"/>
        <v>137.16216216216213</v>
      </c>
      <c r="X105" s="37">
        <f>'TWO BELLCRANK'!$C$47*COS(RADIANS(W105))+'TWO BELLCRANK'!$C$55</f>
        <v>-1.8332025124955509</v>
      </c>
      <c r="Y105" s="37">
        <f>'TWO BELLCRANK'!$C$47*SIN(RADIANS(W105))+'TWO BELLCRANK'!$D$55</f>
        <v>2.1998142687305573</v>
      </c>
      <c r="Z105" s="37"/>
      <c r="AA105" s="37"/>
      <c r="AB105" s="37">
        <f>(ABS(('TWO BELLCRANK'!W51-X105)*('TWO BELLCRANK'!X51-'TWO BELLCRANK'!$AL$31)-('TWO BELLCRANK'!W51-'TWO BELLCRANK'!$AK$31)*('TWO BELLCRANK'!X51-Y105)))/SQRT(('TWO BELLCRANK'!W51-X105)^2+('TWO BELLCRANK'!X51-Y105)^2)</f>
        <v>1.6881164580162624</v>
      </c>
      <c r="AC105" s="37"/>
      <c r="AD105" s="37">
        <f>(ABS(('TWO BELLCRANK'!W51-X105)*('TWO BELLCRANK'!X51-'TWO BELLCRANK'!$AL$37)-('TWO BELLCRANK'!W51-'TWO BELLCRANK'!$AK$37)*('TWO BELLCRANK'!X51-Y105)))/SQRT(('TWO BELLCRANK'!W51-X105)^2+('TWO BELLCRANK'!X51-Y105)^2)</f>
        <v>3.8423238359452641</v>
      </c>
      <c r="AE105" s="37"/>
      <c r="AF105" s="37">
        <f t="shared" si="13"/>
        <v>-1.8332025124955509</v>
      </c>
      <c r="AG105" s="37">
        <f t="shared" si="14"/>
        <v>2.1998142687305573</v>
      </c>
      <c r="AH105" s="37">
        <f>'TWO BELLCRANK'!$C$48</f>
        <v>11</v>
      </c>
      <c r="AI105" s="37">
        <f>'TWO BELLCRANK'!$AK$37</f>
        <v>10.303000000000001</v>
      </c>
      <c r="AJ105" s="37">
        <f>'TWO BELLCRANK'!$AL$37</f>
        <v>5.9649999999999999</v>
      </c>
      <c r="AK105" s="37">
        <f>'TWO BELLCRANK'!$C$49</f>
        <v>4</v>
      </c>
      <c r="AL105" s="37"/>
      <c r="AM105" s="37">
        <f t="shared" si="15"/>
        <v>9.8273417687976679</v>
      </c>
      <c r="AN105" s="37">
        <f t="shared" si="16"/>
        <v>-0.31024414164091041</v>
      </c>
      <c r="AO105" s="37"/>
      <c r="AP105" s="37">
        <f t="shared" si="17"/>
        <v>1.0962514274225053</v>
      </c>
      <c r="AQ105" s="37">
        <f t="shared" si="18"/>
        <v>-11.634859640692397</v>
      </c>
      <c r="AR105" s="37">
        <f t="shared" si="19"/>
        <v>19.807475752910563</v>
      </c>
      <c r="AS105" s="37"/>
      <c r="AT105" s="37">
        <f t="shared" si="20"/>
        <v>7.1953904728153004</v>
      </c>
      <c r="AU105" s="37">
        <f t="shared" si="21"/>
        <v>8.4834842716504806</v>
      </c>
      <c r="AV105" s="37">
        <f t="shared" si="22"/>
        <v>9.1665748506509566</v>
      </c>
      <c r="AW105" s="37">
        <f t="shared" si="23"/>
        <v>2.1298288330340491</v>
      </c>
      <c r="AX105" s="50"/>
      <c r="AY105" s="39">
        <f>'TWO BELLCRANK'!$H$50/AB105</f>
        <v>2961.8809628072668</v>
      </c>
      <c r="AZ105" s="50"/>
      <c r="BA105" s="39">
        <f t="shared" si="24"/>
        <v>11380.505822626868</v>
      </c>
      <c r="BC105" s="36"/>
      <c r="BD105" s="36"/>
      <c r="BE105" s="36"/>
      <c r="BF105" s="36"/>
      <c r="BG105" s="36"/>
      <c r="BH105" s="78"/>
      <c r="BI105" s="78"/>
      <c r="BJ105" s="78"/>
      <c r="BK105" s="78"/>
      <c r="BL105" s="78"/>
      <c r="BM105" s="78"/>
      <c r="BN105" s="78"/>
      <c r="BO105" s="78"/>
      <c r="BP105" s="36"/>
      <c r="BQ105" s="36"/>
      <c r="BR105" s="36"/>
      <c r="BS105" s="36"/>
      <c r="BT105" s="36"/>
      <c r="BU105" s="36"/>
      <c r="BV105" s="36"/>
      <c r="BW105" s="36"/>
      <c r="BX105" s="36"/>
      <c r="BY105" s="36"/>
      <c r="BZ105" s="36"/>
      <c r="CA105" s="36"/>
      <c r="CB105" s="36"/>
      <c r="CC105" s="36"/>
      <c r="CD105" s="36"/>
      <c r="CE105" s="36"/>
      <c r="CF105" s="36"/>
      <c r="CG105" s="36"/>
    </row>
    <row r="106" spans="1:85" s="2" customFormat="1" ht="13.8" x14ac:dyDescent="0.3">
      <c r="A106" s="19"/>
      <c r="B106" s="19"/>
      <c r="C106" s="19"/>
      <c r="D106" s="19"/>
      <c r="E106" s="19"/>
      <c r="F106" s="19"/>
      <c r="G106" s="19"/>
      <c r="H106" s="19"/>
      <c r="I106" s="19"/>
      <c r="J106" s="19"/>
      <c r="K106" s="19"/>
      <c r="M106" s="15"/>
      <c r="N106" s="15"/>
      <c r="O106" s="15"/>
      <c r="P106" s="15"/>
      <c r="Q106" s="15"/>
      <c r="R106" s="16"/>
      <c r="S106" s="16"/>
      <c r="W106" s="37">
        <f t="shared" si="12"/>
        <v>139.72972972972971</v>
      </c>
      <c r="X106" s="37">
        <f>'TWO BELLCRANK'!$C$47*COS(RADIANS(W106))+'TWO BELLCRANK'!$C$55</f>
        <v>-1.9075095859288174</v>
      </c>
      <c r="Y106" s="37">
        <f>'TWO BELLCRANK'!$C$47*SIN(RADIANS(W106))+'TWO BELLCRANK'!$D$55</f>
        <v>2.115984894604424</v>
      </c>
      <c r="Z106" s="37"/>
      <c r="AA106" s="37"/>
      <c r="AB106" s="37">
        <f>(ABS(('TWO BELLCRANK'!W52-X106)*('TWO BELLCRANK'!X52-'TWO BELLCRANK'!$AL$31)-('TWO BELLCRANK'!W52-'TWO BELLCRANK'!$AK$31)*('TWO BELLCRANK'!X52-Y106)))/SQRT(('TWO BELLCRANK'!W52-X106)^2+('TWO BELLCRANK'!X52-Y106)^2)</f>
        <v>1.6223225228126146</v>
      </c>
      <c r="AC106" s="37"/>
      <c r="AD106" s="37">
        <f>(ABS(('TWO BELLCRANK'!W52-X106)*('TWO BELLCRANK'!X52-'TWO BELLCRANK'!$AL$37)-('TWO BELLCRANK'!W52-'TWO BELLCRANK'!$AK$37)*('TWO BELLCRANK'!X52-Y106)))/SQRT(('TWO BELLCRANK'!W52-X106)^2+('TWO BELLCRANK'!X52-Y106)^2)</f>
        <v>3.8083675905113612</v>
      </c>
      <c r="AE106" s="37"/>
      <c r="AF106" s="37">
        <f t="shared" si="13"/>
        <v>-1.9075095859288174</v>
      </c>
      <c r="AG106" s="37">
        <f t="shared" si="14"/>
        <v>2.115984894604424</v>
      </c>
      <c r="AH106" s="37">
        <f>'TWO BELLCRANK'!$C$48</f>
        <v>11</v>
      </c>
      <c r="AI106" s="37">
        <f>'TWO BELLCRANK'!$AK$37</f>
        <v>10.303000000000001</v>
      </c>
      <c r="AJ106" s="37">
        <f>'TWO BELLCRANK'!$AL$37</f>
        <v>5.9649999999999999</v>
      </c>
      <c r="AK106" s="37">
        <f>'TWO BELLCRANK'!$C$49</f>
        <v>4</v>
      </c>
      <c r="AL106" s="37"/>
      <c r="AM106" s="37">
        <f t="shared" si="15"/>
        <v>9.770970139541669</v>
      </c>
      <c r="AN106" s="37">
        <f t="shared" si="16"/>
        <v>-0.3152214965566314</v>
      </c>
      <c r="AO106" s="37"/>
      <c r="AP106" s="37">
        <f t="shared" si="17"/>
        <v>1.0993645918914023</v>
      </c>
      <c r="AQ106" s="37">
        <f t="shared" si="18"/>
        <v>-11.594585502347016</v>
      </c>
      <c r="AR106" s="37">
        <f t="shared" si="19"/>
        <v>19.864280772419306</v>
      </c>
      <c r="AS106" s="37"/>
      <c r="AT106" s="37">
        <f t="shared" si="20"/>
        <v>7.1249880018982097</v>
      </c>
      <c r="AU106" s="37">
        <f t="shared" si="21"/>
        <v>8.3940409094786883</v>
      </c>
      <c r="AV106" s="37">
        <f t="shared" si="22"/>
        <v>9.0924295292624961</v>
      </c>
      <c r="AW106" s="37">
        <f t="shared" si="23"/>
        <v>2.1525835569315905</v>
      </c>
      <c r="AX106" s="50"/>
      <c r="AY106" s="39">
        <f>'TWO BELLCRANK'!$H$50/AB106</f>
        <v>3082.0012233643397</v>
      </c>
      <c r="AZ106" s="50"/>
      <c r="BA106" s="39">
        <f t="shared" si="24"/>
        <v>11737.393572977118</v>
      </c>
      <c r="BC106" s="36"/>
      <c r="BD106" s="36"/>
      <c r="BE106" s="36"/>
      <c r="BF106" s="36"/>
      <c r="BG106" s="36"/>
      <c r="BH106" s="78"/>
      <c r="BI106" s="78"/>
      <c r="BJ106" s="78"/>
      <c r="BK106" s="78"/>
      <c r="BL106" s="78"/>
      <c r="BM106" s="78"/>
      <c r="BN106" s="78"/>
      <c r="BO106" s="78"/>
      <c r="BP106" s="36"/>
      <c r="BQ106" s="36"/>
      <c r="BR106" s="36"/>
      <c r="BS106" s="36"/>
      <c r="BT106" s="36"/>
      <c r="BU106" s="36"/>
      <c r="BV106" s="36"/>
      <c r="BW106" s="36"/>
      <c r="BX106" s="36"/>
      <c r="BY106" s="36"/>
      <c r="BZ106" s="36"/>
      <c r="CA106" s="36"/>
      <c r="CB106" s="36"/>
      <c r="CC106" s="36"/>
      <c r="CD106" s="36"/>
      <c r="CE106" s="36"/>
      <c r="CF106" s="36"/>
      <c r="CG106" s="36"/>
    </row>
    <row r="107" spans="1:85" s="2" customFormat="1" ht="13.8" x14ac:dyDescent="0.3">
      <c r="A107" s="19"/>
      <c r="B107" s="19"/>
      <c r="C107" s="23"/>
      <c r="D107" s="19"/>
      <c r="E107" s="23"/>
      <c r="F107" s="19"/>
      <c r="G107" s="23"/>
      <c r="H107" s="19"/>
      <c r="I107" s="19"/>
      <c r="J107" s="19"/>
      <c r="K107" s="19"/>
      <c r="M107" s="15"/>
      <c r="N107" s="15"/>
      <c r="O107" s="15"/>
      <c r="P107" s="15"/>
      <c r="Q107" s="15"/>
      <c r="R107" s="16"/>
      <c r="S107" s="16"/>
      <c r="W107" s="37">
        <f t="shared" si="12"/>
        <v>142.29729729729729</v>
      </c>
      <c r="X107" s="37">
        <f>'TWO BELLCRANK'!$C$47*COS(RADIANS(W107))+'TWO BELLCRANK'!$C$55</f>
        <v>-1.9779867142699705</v>
      </c>
      <c r="Y107" s="37">
        <f>'TWO BELLCRANK'!$C$47*SIN(RADIANS(W107))+'TWO BELLCRANK'!$D$55</f>
        <v>2.028910905897229</v>
      </c>
      <c r="Z107" s="37"/>
      <c r="AA107" s="37"/>
      <c r="AB107" s="37">
        <f>(ABS(('TWO BELLCRANK'!W53-X107)*('TWO BELLCRANK'!X53-'TWO BELLCRANK'!$AL$31)-('TWO BELLCRANK'!W53-'TWO BELLCRANK'!$AK$31)*('TWO BELLCRANK'!X53-Y107)))/SQRT(('TWO BELLCRANK'!W53-X107)^2+('TWO BELLCRANK'!X53-Y107)^2)</f>
        <v>1.5552225861227449</v>
      </c>
      <c r="AC107" s="37"/>
      <c r="AD107" s="37">
        <f>(ABS(('TWO BELLCRANK'!W53-X107)*('TWO BELLCRANK'!X53-'TWO BELLCRANK'!$AL$37)-('TWO BELLCRANK'!W53-'TWO BELLCRANK'!$AK$37)*('TWO BELLCRANK'!X53-Y107)))/SQRT(('TWO BELLCRANK'!W53-X107)^2+('TWO BELLCRANK'!X53-Y107)^2)</f>
        <v>3.7715237523755816</v>
      </c>
      <c r="AE107" s="37"/>
      <c r="AF107" s="37">
        <f t="shared" si="13"/>
        <v>-1.9779867142699705</v>
      </c>
      <c r="AG107" s="37">
        <f t="shared" si="14"/>
        <v>2.028910905897229</v>
      </c>
      <c r="AH107" s="37">
        <f>'TWO BELLCRANK'!$C$48</f>
        <v>11</v>
      </c>
      <c r="AI107" s="37">
        <f>'TWO BELLCRANK'!$AK$37</f>
        <v>10.303000000000001</v>
      </c>
      <c r="AJ107" s="37">
        <f>'TWO BELLCRANK'!$AL$37</f>
        <v>5.9649999999999999</v>
      </c>
      <c r="AK107" s="37">
        <f>'TWO BELLCRANK'!$C$49</f>
        <v>4</v>
      </c>
      <c r="AL107" s="37"/>
      <c r="AM107" s="37">
        <f t="shared" si="15"/>
        <v>9.7184423632972017</v>
      </c>
      <c r="AN107" s="37">
        <f t="shared" si="16"/>
        <v>-0.32050267504395286</v>
      </c>
      <c r="AO107" s="37"/>
      <c r="AP107" s="37">
        <f t="shared" si="17"/>
        <v>1.1027219647103297</v>
      </c>
      <c r="AQ107" s="37">
        <f t="shared" si="18"/>
        <v>-11.555295427438763</v>
      </c>
      <c r="AR107" s="37">
        <f t="shared" si="19"/>
        <v>19.922932630627542</v>
      </c>
      <c r="AS107" s="37"/>
      <c r="AT107" s="37">
        <f t="shared" si="20"/>
        <v>7.0573445301611555</v>
      </c>
      <c r="AU107" s="37">
        <f t="shared" si="21"/>
        <v>8.3028880578644486</v>
      </c>
      <c r="AV107" s="37">
        <f t="shared" si="22"/>
        <v>9.0210298792925698</v>
      </c>
      <c r="AW107" s="37">
        <f t="shared" si="23"/>
        <v>2.1759958287680132</v>
      </c>
      <c r="AX107" s="50"/>
      <c r="AY107" s="39">
        <f>'TWO BELLCRANK'!$H$50/AB107</f>
        <v>3214.973885162814</v>
      </c>
      <c r="AZ107" s="50"/>
      <c r="BA107" s="39">
        <f t="shared" si="24"/>
        <v>12125.350371158758</v>
      </c>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row>
    <row r="108" spans="1:85" s="2" customFormat="1" ht="13.8" x14ac:dyDescent="0.3">
      <c r="A108" s="19"/>
      <c r="B108" s="19"/>
      <c r="C108" s="23"/>
      <c r="D108" s="19"/>
      <c r="E108" s="23"/>
      <c r="F108" s="19"/>
      <c r="G108" s="23"/>
      <c r="H108" s="19"/>
      <c r="I108" s="19"/>
      <c r="J108" s="19"/>
      <c r="K108" s="19"/>
      <c r="M108" s="15"/>
      <c r="N108" s="15"/>
      <c r="O108" s="15"/>
      <c r="P108" s="15"/>
      <c r="Q108" s="15"/>
      <c r="R108" s="16"/>
      <c r="S108" s="16"/>
      <c r="W108" s="37">
        <f t="shared" si="12"/>
        <v>144.86486486486487</v>
      </c>
      <c r="X108" s="37">
        <f>'TWO BELLCRANK'!$C$47*COS(RADIANS(W108))+'TWO BELLCRANK'!$C$55</f>
        <v>-2.0444923917914442</v>
      </c>
      <c r="Y108" s="37">
        <f>'TWO BELLCRANK'!$C$47*SIN(RADIANS(W108))+'TWO BELLCRANK'!$D$55</f>
        <v>1.9387671319247251</v>
      </c>
      <c r="Z108" s="37"/>
      <c r="AA108" s="37"/>
      <c r="AB108" s="37">
        <f>(ABS(('TWO BELLCRANK'!W54-X108)*('TWO BELLCRANK'!X54-'TWO BELLCRANK'!$AL$31)-('TWO BELLCRANK'!W54-'TWO BELLCRANK'!$AK$31)*('TWO BELLCRANK'!X54-Y108)))/SQRT(('TWO BELLCRANK'!W54-X108)^2+('TWO BELLCRANK'!X54-Y108)^2)</f>
        <v>1.4868984899329249</v>
      </c>
      <c r="AC108" s="37"/>
      <c r="AD108" s="37">
        <f>(ABS(('TWO BELLCRANK'!W54-X108)*('TWO BELLCRANK'!X54-'TWO BELLCRANK'!$AL$37)-('TWO BELLCRANK'!W54-'TWO BELLCRANK'!$AK$37)*('TWO BELLCRANK'!X54-Y108)))/SQRT(('TWO BELLCRANK'!W54-X108)^2+('TWO BELLCRANK'!X54-Y108)^2)</f>
        <v>3.7319649487546358</v>
      </c>
      <c r="AE108" s="37"/>
      <c r="AF108" s="37">
        <f t="shared" si="13"/>
        <v>-2.0444923917914442</v>
      </c>
      <c r="AG108" s="37">
        <f t="shared" si="14"/>
        <v>1.9387671319247251</v>
      </c>
      <c r="AH108" s="37">
        <f>'TWO BELLCRANK'!$C$48</f>
        <v>11</v>
      </c>
      <c r="AI108" s="37">
        <f>'TWO BELLCRANK'!$AK$37</f>
        <v>10.303000000000001</v>
      </c>
      <c r="AJ108" s="37">
        <f>'TWO BELLCRANK'!$AL$37</f>
        <v>5.9649999999999999</v>
      </c>
      <c r="AK108" s="37">
        <f>'TWO BELLCRANK'!$C$49</f>
        <v>4</v>
      </c>
      <c r="AL108" s="37"/>
      <c r="AM108" s="37">
        <f t="shared" si="15"/>
        <v>9.6697474795297147</v>
      </c>
      <c r="AN108" s="37">
        <f t="shared" si="16"/>
        <v>-0.32607696691126498</v>
      </c>
      <c r="AO108" s="37"/>
      <c r="AP108" s="37">
        <f t="shared" si="17"/>
        <v>1.1063261883500501</v>
      </c>
      <c r="AQ108" s="37">
        <f t="shared" si="18"/>
        <v>-11.517021877672271</v>
      </c>
      <c r="AR108" s="37">
        <f t="shared" si="19"/>
        <v>19.982233754681971</v>
      </c>
      <c r="AS108" s="37"/>
      <c r="AT108" s="37">
        <f t="shared" si="20"/>
        <v>6.9925773697871616</v>
      </c>
      <c r="AU108" s="37">
        <f t="shared" si="21"/>
        <v>8.2102398556445397</v>
      </c>
      <c r="AV108" s="37">
        <f t="shared" si="22"/>
        <v>8.9524073613955988</v>
      </c>
      <c r="AW108" s="37">
        <f t="shared" si="23"/>
        <v>2.1999104227724411</v>
      </c>
      <c r="AX108" s="50"/>
      <c r="AY108" s="39">
        <f>'TWO BELLCRANK'!$H$50/AB108</f>
        <v>3362.7043364779756</v>
      </c>
      <c r="AZ108" s="50"/>
      <c r="BA108" s="39">
        <f t="shared" si="24"/>
        <v>12549.494716761021</v>
      </c>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row>
    <row r="109" spans="1:85" s="2" customFormat="1" ht="13.8" x14ac:dyDescent="0.3">
      <c r="A109" s="19"/>
      <c r="B109" s="19"/>
      <c r="C109" s="25"/>
      <c r="D109" s="19"/>
      <c r="E109" s="23"/>
      <c r="F109" s="19"/>
      <c r="G109" s="19"/>
      <c r="H109" s="19"/>
      <c r="I109" s="19"/>
      <c r="J109" s="19"/>
      <c r="K109" s="19"/>
      <c r="M109" s="15"/>
      <c r="N109" s="15"/>
      <c r="O109" s="15"/>
      <c r="P109" s="15"/>
      <c r="Q109" s="15"/>
      <c r="R109" s="16"/>
      <c r="S109" s="16"/>
      <c r="W109" s="37">
        <f t="shared" si="12"/>
        <v>147.43243243243245</v>
      </c>
      <c r="X109" s="37">
        <f>'TWO BELLCRANK'!$C$47*COS(RADIANS(W109))+'TWO BELLCRANK'!$C$55</f>
        <v>-2.1068930867432019</v>
      </c>
      <c r="Y109" s="37">
        <f>'TWO BELLCRANK'!$C$47*SIN(RADIANS(W109))+'TWO BELLCRANK'!$D$55</f>
        <v>1.8457345655937147</v>
      </c>
      <c r="Z109" s="37"/>
      <c r="AA109" s="37"/>
      <c r="AB109" s="37">
        <f>(ABS(('TWO BELLCRANK'!W55-X109)*('TWO BELLCRANK'!X55-'TWO BELLCRANK'!$AL$31)-('TWO BELLCRANK'!W55-'TWO BELLCRANK'!$AK$31)*('TWO BELLCRANK'!X55-Y109)))/SQRT(('TWO BELLCRANK'!W55-X109)^2+('TWO BELLCRANK'!X55-Y109)^2)</f>
        <v>1.4174221347878693</v>
      </c>
      <c r="AC109" s="37"/>
      <c r="AD109" s="37">
        <f>(ABS(('TWO BELLCRANK'!W55-X109)*('TWO BELLCRANK'!X55-'TWO BELLCRANK'!$AL$37)-('TWO BELLCRANK'!W55-'TWO BELLCRANK'!$AK$37)*('TWO BELLCRANK'!X55-Y109)))/SQRT(('TWO BELLCRANK'!W55-X109)^2+('TWO BELLCRANK'!X55-Y109)^2)</f>
        <v>3.6898849092602033</v>
      </c>
      <c r="AE109" s="37"/>
      <c r="AF109" s="37">
        <f t="shared" si="13"/>
        <v>-2.1068930867432019</v>
      </c>
      <c r="AG109" s="37">
        <f t="shared" si="14"/>
        <v>1.8457345655937147</v>
      </c>
      <c r="AH109" s="37">
        <f>'TWO BELLCRANK'!$C$48</f>
        <v>11</v>
      </c>
      <c r="AI109" s="37">
        <f>'TWO BELLCRANK'!$AK$37</f>
        <v>10.303000000000001</v>
      </c>
      <c r="AJ109" s="37">
        <f>'TWO BELLCRANK'!$AL$37</f>
        <v>5.9649999999999999</v>
      </c>
      <c r="AK109" s="37">
        <f>'TWO BELLCRANK'!$C$49</f>
        <v>4</v>
      </c>
      <c r="AL109" s="37"/>
      <c r="AM109" s="37">
        <f t="shared" si="15"/>
        <v>9.6248733878938992</v>
      </c>
      <c r="AN109" s="37">
        <f t="shared" si="16"/>
        <v>-0.33193399859396588</v>
      </c>
      <c r="AO109" s="37"/>
      <c r="AP109" s="37">
        <f t="shared" si="17"/>
        <v>1.110180179422579</v>
      </c>
      <c r="AQ109" s="37">
        <f t="shared" si="18"/>
        <v>-11.479813444181286</v>
      </c>
      <c r="AR109" s="37">
        <f t="shared" si="19"/>
        <v>20.041080702046457</v>
      </c>
      <c r="AS109" s="37"/>
      <c r="AT109" s="37">
        <f t="shared" si="20"/>
        <v>6.9307894351454529</v>
      </c>
      <c r="AU109" s="37">
        <f t="shared" si="21"/>
        <v>8.1163242215629463</v>
      </c>
      <c r="AV109" s="37">
        <f t="shared" si="22"/>
        <v>8.8865952337798539</v>
      </c>
      <c r="AW109" s="37">
        <f t="shared" si="23"/>
        <v>2.2241715438650633</v>
      </c>
      <c r="AX109" s="50"/>
      <c r="AY109" s="39">
        <f>'TWO BELLCRANK'!$H$50/AB109</f>
        <v>3527.5306327485127</v>
      </c>
      <c r="AZ109" s="50"/>
      <c r="BA109" s="39">
        <f t="shared" si="24"/>
        <v>13016.182048731833</v>
      </c>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row>
    <row r="110" spans="1:85" s="2" customFormat="1" ht="13.8" x14ac:dyDescent="0.3">
      <c r="A110" s="19"/>
      <c r="B110" s="19"/>
      <c r="C110" s="19"/>
      <c r="D110" s="19"/>
      <c r="E110" s="21"/>
      <c r="F110" s="19"/>
      <c r="G110" s="19"/>
      <c r="H110" s="19"/>
      <c r="I110" s="19"/>
      <c r="J110" s="19"/>
      <c r="K110" s="19"/>
      <c r="M110" s="15"/>
      <c r="N110" s="15"/>
      <c r="O110" s="15"/>
      <c r="P110" s="15"/>
      <c r="Q110" s="15"/>
      <c r="R110" s="16"/>
      <c r="S110" s="16"/>
      <c r="W110" s="37">
        <f>'TWO BELLCRANK'!C52</f>
        <v>150</v>
      </c>
      <c r="X110" s="37">
        <f>'TWO BELLCRANK'!$C$47*COS(RADIANS(W110))+'TWO BELLCRANK'!$C$55</f>
        <v>-2.1650635094610968</v>
      </c>
      <c r="Y110" s="37">
        <f>'TWO BELLCRANK'!$C$47*SIN(RADIANS(W110))+'TWO BELLCRANK'!$D$55</f>
        <v>1.7499999999999998</v>
      </c>
      <c r="Z110" s="37"/>
      <c r="AA110" s="37"/>
      <c r="AB110" s="37">
        <f>(ABS(('TWO BELLCRANK'!W56-X110)*('TWO BELLCRANK'!X56-'TWO BELLCRANK'!$AL$31)-('TWO BELLCRANK'!W56-'TWO BELLCRANK'!$AK$31)*('TWO BELLCRANK'!X56-Y110)))/SQRT(('TWO BELLCRANK'!W56-X110)^2+('TWO BELLCRANK'!X56-Y110)^2)</f>
        <v>1.3468559383985286</v>
      </c>
      <c r="AC110" s="37"/>
      <c r="AD110" s="37">
        <f>(ABS(('TWO BELLCRANK'!W56-X110)*('TWO BELLCRANK'!X56-'TWO BELLCRANK'!$AL$37)-('TWO BELLCRANK'!W56-'TWO BELLCRANK'!$AK$37)*('TWO BELLCRANK'!X56-Y110)))/SQRT(('TWO BELLCRANK'!W56-X110)^2+('TWO BELLCRANK'!X56-Y110)^2)</f>
        <v>3.6454987980739504</v>
      </c>
      <c r="AE110" s="37"/>
      <c r="AF110" s="37">
        <f t="shared" si="13"/>
        <v>-2.1650635094610968</v>
      </c>
      <c r="AG110" s="37">
        <f t="shared" si="14"/>
        <v>1.7499999999999998</v>
      </c>
      <c r="AH110" s="37">
        <f>'TWO BELLCRANK'!$C$48</f>
        <v>11</v>
      </c>
      <c r="AI110" s="37">
        <f>'TWO BELLCRANK'!$AK$37</f>
        <v>10.303000000000001</v>
      </c>
      <c r="AJ110" s="37">
        <f>'TWO BELLCRANK'!$AL$37</f>
        <v>5.9649999999999999</v>
      </c>
      <c r="AK110" s="37">
        <f>'TWO BELLCRANK'!$C$49</f>
        <v>4</v>
      </c>
      <c r="AL110" s="37"/>
      <c r="AM110" s="37">
        <f t="shared" si="15"/>
        <v>9.5838072134719763</v>
      </c>
      <c r="AN110" s="37">
        <f t="shared" si="16"/>
        <v>-0.3380637255177234</v>
      </c>
      <c r="AO110" s="37"/>
      <c r="AP110" s="37">
        <f t="shared" si="17"/>
        <v>1.1142870825109226</v>
      </c>
      <c r="AQ110" s="37">
        <f t="shared" si="18"/>
        <v>-11.443734014441725</v>
      </c>
      <c r="AR110" s="37">
        <f t="shared" si="19"/>
        <v>20.098463264193896</v>
      </c>
      <c r="AS110" s="37"/>
      <c r="AT110" s="37">
        <f t="shared" si="20"/>
        <v>6.8720686643926907</v>
      </c>
      <c r="AU110" s="37">
        <f t="shared" si="21"/>
        <v>8.0213827878942894</v>
      </c>
      <c r="AV110" s="37">
        <f t="shared" si="22"/>
        <v>8.8236295791218087</v>
      </c>
      <c r="AW110" s="37">
        <f t="shared" si="23"/>
        <v>2.2486223068920017</v>
      </c>
      <c r="AX110" s="50"/>
      <c r="AY110" s="39">
        <f>'TWO BELLCRANK'!$H$50/AB110</f>
        <v>3712.3495226558689</v>
      </c>
      <c r="AZ110" s="50"/>
      <c r="BA110" s="39">
        <f t="shared" si="24"/>
        <v>13533.365722872373</v>
      </c>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row>
    <row r="111" spans="1:85" s="2" customFormat="1" ht="13.8" x14ac:dyDescent="0.3">
      <c r="A111" s="59"/>
      <c r="B111" s="60"/>
      <c r="C111" s="61"/>
      <c r="D111" s="59"/>
      <c r="E111" s="59"/>
      <c r="F111" s="59"/>
      <c r="G111" s="61"/>
      <c r="H111" s="59"/>
      <c r="I111" s="59"/>
      <c r="J111" s="59"/>
      <c r="K111" s="59"/>
      <c r="M111" s="15"/>
      <c r="N111" s="15"/>
      <c r="O111" s="15"/>
      <c r="P111" s="15"/>
      <c r="Q111" s="15"/>
      <c r="R111" s="16"/>
      <c r="S111" s="1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row>
    <row r="112" spans="1:85" s="2" customFormat="1" ht="13.8" x14ac:dyDescent="0.3">
      <c r="A112" s="59"/>
      <c r="B112" s="62"/>
      <c r="C112" s="61"/>
      <c r="D112" s="63"/>
      <c r="E112" s="63"/>
      <c r="F112" s="64" t="s">
        <v>101</v>
      </c>
      <c r="G112" s="61"/>
      <c r="H112" s="63"/>
      <c r="I112" s="63"/>
      <c r="J112" s="63"/>
      <c r="K112" s="59"/>
      <c r="M112" s="15"/>
      <c r="N112" s="15"/>
      <c r="O112" s="15"/>
      <c r="P112" s="15"/>
      <c r="Q112" s="15"/>
      <c r="R112" s="16"/>
      <c r="S112" s="1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row>
    <row r="113" spans="1:85" s="2" customFormat="1" ht="13.8" x14ac:dyDescent="0.3">
      <c r="A113" s="59"/>
      <c r="B113" s="63"/>
      <c r="C113" s="63"/>
      <c r="D113" s="63"/>
      <c r="E113" s="63"/>
      <c r="F113" s="65" t="s">
        <v>102</v>
      </c>
      <c r="G113" s="63"/>
      <c r="H113" s="63"/>
      <c r="I113" s="63"/>
      <c r="J113" s="63"/>
      <c r="K113" s="59"/>
      <c r="M113" s="15"/>
      <c r="N113" s="15"/>
      <c r="O113" s="15"/>
      <c r="P113" s="15"/>
      <c r="Q113" s="15"/>
      <c r="R113" s="16"/>
      <c r="S113" s="1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row>
    <row r="114" spans="1:85" s="2" customFormat="1" ht="13.8" x14ac:dyDescent="0.3">
      <c r="A114" s="72"/>
      <c r="E114" s="3" t="s">
        <v>1</v>
      </c>
      <c r="F114" s="5" t="str">
        <f>$C$1</f>
        <v>R. Abbott</v>
      </c>
      <c r="H114" s="4"/>
      <c r="I114" s="3" t="s">
        <v>8</v>
      </c>
      <c r="J114" s="9" t="str">
        <f>$G$2</f>
        <v>AA-SM-223</v>
      </c>
      <c r="K114" s="10"/>
      <c r="L114" s="1"/>
      <c r="M114" s="7"/>
      <c r="N114" s="7"/>
      <c r="O114" s="7"/>
      <c r="P114" s="7"/>
      <c r="Q114" s="15"/>
      <c r="R114" s="16"/>
      <c r="S114" s="16"/>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row>
    <row r="115" spans="1:85" s="2" customFormat="1" ht="13.8" x14ac:dyDescent="0.3">
      <c r="E115" s="3" t="s">
        <v>2</v>
      </c>
      <c r="F115" s="4" t="str">
        <f>$C$2</f>
        <v xml:space="preserve"> </v>
      </c>
      <c r="H115" s="4"/>
      <c r="I115" s="3" t="s">
        <v>9</v>
      </c>
      <c r="J115" s="10" t="str">
        <f>$G$3</f>
        <v>IR</v>
      </c>
      <c r="K115" s="10"/>
      <c r="L115" s="1"/>
      <c r="M115" s="7">
        <v>1</v>
      </c>
      <c r="N115" s="7"/>
      <c r="O115" s="7"/>
      <c r="P115" s="7"/>
      <c r="Q115" s="15"/>
      <c r="R115" s="16"/>
      <c r="S115" s="16"/>
      <c r="BC115" s="52"/>
      <c r="BD115" s="52"/>
      <c r="BE115" s="52"/>
      <c r="BF115" s="52"/>
      <c r="BG115" s="52"/>
      <c r="BH115" s="52"/>
      <c r="BI115" s="52"/>
      <c r="BJ115" s="52"/>
      <c r="BK115" s="52"/>
      <c r="BL115" s="52"/>
      <c r="BM115" s="52"/>
      <c r="BN115" s="52"/>
      <c r="BO115" s="52"/>
      <c r="BP115" s="52"/>
      <c r="BQ115" s="52"/>
      <c r="BR115" s="52"/>
      <c r="BS115" s="52"/>
      <c r="BT115" s="52"/>
      <c r="BU115" s="52"/>
      <c r="BV115" s="52"/>
      <c r="BW115" s="52"/>
      <c r="BX115" s="52"/>
      <c r="BY115" s="52"/>
      <c r="BZ115" s="52"/>
      <c r="CA115" s="52"/>
      <c r="CB115" s="52"/>
      <c r="CC115" s="52"/>
      <c r="CD115" s="52"/>
      <c r="CE115" s="52"/>
      <c r="CF115" s="52"/>
      <c r="CG115" s="52"/>
    </row>
    <row r="116" spans="1:85" s="2" customFormat="1" ht="13.8" x14ac:dyDescent="0.3">
      <c r="E116" s="3" t="s">
        <v>3</v>
      </c>
      <c r="F116" s="4" t="str">
        <f>$C$3</f>
        <v>20/10/2013</v>
      </c>
      <c r="H116" s="4"/>
      <c r="I116" s="3" t="s">
        <v>6</v>
      </c>
      <c r="J116" s="5" t="str">
        <f>L116&amp;" of "&amp;$G$1</f>
        <v>3 of 4</v>
      </c>
      <c r="K116" s="4"/>
      <c r="L116" s="1">
        <f>SUM($M$1:M115)</f>
        <v>3</v>
      </c>
      <c r="M116" s="7"/>
      <c r="N116" s="7"/>
      <c r="O116" s="7"/>
      <c r="P116" s="7"/>
      <c r="Q116" s="15"/>
      <c r="R116" s="16"/>
      <c r="S116" s="16"/>
      <c r="BB116" s="52"/>
      <c r="BD116" s="52"/>
      <c r="BE116" s="52"/>
      <c r="BF116" s="52"/>
      <c r="BG116" s="52"/>
      <c r="BH116" s="52"/>
      <c r="BI116" s="52"/>
      <c r="BJ116" s="52"/>
      <c r="BK116" s="52"/>
      <c r="BL116" s="52"/>
      <c r="BM116" s="52"/>
      <c r="BN116" s="52"/>
      <c r="BO116" s="52"/>
      <c r="BP116" s="52"/>
      <c r="BQ116" s="52"/>
      <c r="BR116" s="52"/>
      <c r="BS116" s="52"/>
      <c r="BT116" s="52"/>
      <c r="BU116" s="52"/>
      <c r="BV116" s="52"/>
      <c r="BW116" s="52"/>
      <c r="BX116" s="52"/>
      <c r="BY116" s="52"/>
      <c r="BZ116" s="52"/>
      <c r="CA116" s="52"/>
      <c r="CB116" s="52"/>
      <c r="CC116" s="52"/>
      <c r="CD116" s="52"/>
      <c r="CE116" s="52"/>
      <c r="CF116" s="52"/>
      <c r="CG116" s="52"/>
    </row>
    <row r="117" spans="1:85" s="2" customFormat="1" ht="13.8" x14ac:dyDescent="0.3">
      <c r="E117" s="3" t="s">
        <v>23</v>
      </c>
      <c r="F117" s="4" t="str">
        <f>$C$5</f>
        <v>STANDARD SPREADSHEET METHOD</v>
      </c>
      <c r="I117" s="11"/>
      <c r="J117" s="5"/>
      <c r="M117" s="7"/>
      <c r="N117" s="7"/>
      <c r="O117" s="7"/>
      <c r="P117" s="7"/>
      <c r="Q117" s="7"/>
      <c r="R117" s="7"/>
      <c r="S117" s="7"/>
      <c r="BB117" s="52"/>
      <c r="BD117" s="52"/>
      <c r="BE117" s="52"/>
      <c r="BF117" s="52"/>
      <c r="BG117" s="52"/>
      <c r="BH117" s="52"/>
      <c r="BI117" s="52"/>
      <c r="BJ117" s="52"/>
      <c r="BK117" s="52"/>
      <c r="BL117" s="52"/>
      <c r="BM117" s="52"/>
      <c r="BN117" s="52"/>
      <c r="BO117" s="52"/>
      <c r="BP117" s="52"/>
      <c r="BQ117" s="52"/>
      <c r="BR117" s="52"/>
      <c r="BS117" s="52"/>
      <c r="BT117" s="52"/>
      <c r="BU117" s="52"/>
      <c r="BV117" s="52"/>
      <c r="BW117" s="52"/>
      <c r="BX117" s="52"/>
      <c r="BY117" s="52"/>
      <c r="BZ117" s="52"/>
      <c r="CA117" s="52"/>
      <c r="CB117" s="52"/>
      <c r="CC117" s="52"/>
      <c r="CD117" s="52"/>
      <c r="CE117" s="52"/>
      <c r="CF117" s="52"/>
      <c r="CG117" s="52"/>
    </row>
    <row r="118" spans="1:85" s="2" customFormat="1" x14ac:dyDescent="0.3">
      <c r="B118" s="13" t="str">
        <f>($C$4)&amp;" "&amp;$G$4</f>
        <v xml:space="preserve"> Two Bellcrank Kinematic System</v>
      </c>
      <c r="M118" s="7"/>
      <c r="N118" s="7"/>
      <c r="O118" s="7"/>
      <c r="P118" s="7"/>
      <c r="Q118" s="7"/>
      <c r="R118" s="7"/>
      <c r="S118" s="7"/>
      <c r="BB118" s="52"/>
      <c r="BD118" s="52"/>
      <c r="BE118" s="52"/>
      <c r="BF118" s="52"/>
      <c r="BG118" s="52"/>
      <c r="BH118" s="52"/>
      <c r="BI118" s="52"/>
      <c r="BJ118" s="52"/>
      <c r="BK118" s="52"/>
      <c r="BL118" s="52"/>
      <c r="BM118" s="52"/>
      <c r="BN118" s="52"/>
      <c r="BO118" s="52"/>
      <c r="BP118" s="52"/>
      <c r="BQ118" s="52"/>
      <c r="BR118" s="52"/>
      <c r="BS118" s="52"/>
      <c r="BT118" s="52"/>
      <c r="BU118" s="52"/>
      <c r="BV118" s="52"/>
      <c r="BW118" s="52"/>
      <c r="BX118" s="52"/>
      <c r="BY118" s="52"/>
      <c r="BZ118" s="52"/>
      <c r="CA118" s="52"/>
      <c r="CB118" s="52"/>
      <c r="CC118" s="52"/>
      <c r="CD118" s="52"/>
      <c r="CE118" s="52"/>
      <c r="CF118" s="52"/>
      <c r="CG118" s="52"/>
    </row>
    <row r="119" spans="1:85" s="2" customFormat="1" ht="13.8" x14ac:dyDescent="0.3">
      <c r="M119" s="15"/>
      <c r="N119" s="15"/>
      <c r="O119" s="15"/>
      <c r="P119" s="15"/>
      <c r="Q119" s="15"/>
      <c r="R119" s="16"/>
      <c r="S119" s="16"/>
      <c r="V119" s="36"/>
      <c r="W119" s="36"/>
      <c r="X119" s="36"/>
      <c r="Y119" s="36"/>
      <c r="Z119" s="36"/>
      <c r="AA119" s="36"/>
      <c r="AB119" s="40" t="s">
        <v>48</v>
      </c>
      <c r="AC119" s="40"/>
      <c r="AD119" s="40" t="s">
        <v>48</v>
      </c>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52"/>
      <c r="BD119" s="52"/>
      <c r="BE119" s="52"/>
      <c r="BF119" s="52"/>
      <c r="BG119" s="52"/>
      <c r="BH119" s="52"/>
      <c r="BI119" s="52"/>
      <c r="BJ119" s="52"/>
      <c r="BK119" s="52"/>
      <c r="BL119" s="52"/>
      <c r="BM119" s="52"/>
      <c r="BN119" s="52"/>
      <c r="BO119" s="52"/>
      <c r="BP119" s="52"/>
      <c r="BQ119" s="52"/>
      <c r="BR119" s="52"/>
      <c r="BS119" s="52"/>
      <c r="BT119" s="52"/>
      <c r="BU119" s="52"/>
      <c r="BV119" s="52"/>
      <c r="BW119" s="52"/>
      <c r="BX119" s="52"/>
      <c r="BY119" s="52"/>
      <c r="BZ119" s="52"/>
      <c r="CA119" s="52"/>
      <c r="CB119" s="52"/>
      <c r="CC119" s="52"/>
      <c r="CD119" s="52"/>
      <c r="CE119" s="52"/>
      <c r="CF119" s="52"/>
      <c r="CG119" s="52"/>
    </row>
    <row r="120" spans="1:85" s="2" customFormat="1" ht="13.8" x14ac:dyDescent="0.3">
      <c r="B120" s="54" t="s">
        <v>97</v>
      </c>
      <c r="M120" s="15"/>
      <c r="N120" s="15"/>
      <c r="O120" s="15"/>
      <c r="P120" s="15"/>
      <c r="Q120" s="15"/>
      <c r="R120" s="16"/>
      <c r="S120" s="16"/>
      <c r="V120" s="36"/>
      <c r="W120" s="40"/>
      <c r="X120" s="40"/>
      <c r="Y120" s="40"/>
      <c r="Z120" s="40"/>
      <c r="AA120" s="40"/>
      <c r="AB120" s="40" t="s">
        <v>49</v>
      </c>
      <c r="AC120" s="40"/>
      <c r="AD120" s="40" t="s">
        <v>49</v>
      </c>
      <c r="AE120" s="36"/>
      <c r="AF120" s="40"/>
      <c r="AG120" s="40"/>
      <c r="AH120" s="40"/>
      <c r="AI120" s="40"/>
      <c r="AJ120" s="40"/>
      <c r="AK120" s="40"/>
      <c r="AL120" s="40"/>
      <c r="AM120" s="40"/>
      <c r="AN120" s="40"/>
      <c r="AO120" s="40"/>
      <c r="AP120" s="40"/>
      <c r="AQ120" s="40"/>
      <c r="AR120" s="40"/>
      <c r="AS120" s="40"/>
      <c r="AT120" s="40" t="s">
        <v>50</v>
      </c>
      <c r="AU120" s="40"/>
      <c r="AV120" s="40" t="s">
        <v>51</v>
      </c>
      <c r="AW120" s="40"/>
      <c r="AX120" s="36"/>
      <c r="AY120" s="40" t="s">
        <v>65</v>
      </c>
      <c r="AZ120" s="36"/>
      <c r="BA120" s="40" t="s">
        <v>66</v>
      </c>
    </row>
    <row r="121" spans="1:85" s="2" customFormat="1" ht="13.8" x14ac:dyDescent="0.3">
      <c r="M121" s="15"/>
      <c r="N121" s="15"/>
      <c r="O121" s="15"/>
      <c r="P121" s="15"/>
      <c r="Q121" s="15"/>
      <c r="R121" s="16"/>
      <c r="S121" s="16"/>
      <c r="V121" s="36"/>
      <c r="W121" s="40" t="s">
        <v>12</v>
      </c>
      <c r="X121" s="40" t="s">
        <v>39</v>
      </c>
      <c r="Y121" s="40" t="s">
        <v>37</v>
      </c>
      <c r="Z121" s="40" t="s">
        <v>36</v>
      </c>
      <c r="AA121" s="40"/>
      <c r="AB121" s="40" t="s">
        <v>52</v>
      </c>
      <c r="AC121" s="40"/>
      <c r="AD121" s="40" t="s">
        <v>53</v>
      </c>
      <c r="AE121" s="36"/>
      <c r="AF121" s="40" t="s">
        <v>54</v>
      </c>
      <c r="AG121" s="40" t="s">
        <v>55</v>
      </c>
      <c r="AH121" s="40" t="s">
        <v>56</v>
      </c>
      <c r="AI121" s="40" t="s">
        <v>57</v>
      </c>
      <c r="AJ121" s="40" t="s">
        <v>58</v>
      </c>
      <c r="AK121" s="40" t="s">
        <v>59</v>
      </c>
      <c r="AL121" s="40"/>
      <c r="AM121" s="40" t="s">
        <v>42</v>
      </c>
      <c r="AN121" s="40" t="s">
        <v>43</v>
      </c>
      <c r="AO121" s="40"/>
      <c r="AP121" s="40" t="s">
        <v>47</v>
      </c>
      <c r="AQ121" s="40" t="s">
        <v>60</v>
      </c>
      <c r="AR121" s="40" t="s">
        <v>61</v>
      </c>
      <c r="AS121" s="40"/>
      <c r="AT121" s="40" t="s">
        <v>40</v>
      </c>
      <c r="AU121" s="40" t="s">
        <v>38</v>
      </c>
      <c r="AV121" s="40" t="s">
        <v>40</v>
      </c>
      <c r="AW121" s="40" t="s">
        <v>38</v>
      </c>
      <c r="AX121" s="36"/>
      <c r="AY121" s="40" t="s">
        <v>69</v>
      </c>
      <c r="AZ121" s="36"/>
      <c r="BA121" s="40" t="s">
        <v>70</v>
      </c>
    </row>
    <row r="122" spans="1:85" s="2" customFormat="1" ht="13.8" x14ac:dyDescent="0.3">
      <c r="M122" s="15"/>
      <c r="N122" s="15"/>
      <c r="O122" s="15"/>
      <c r="P122" s="15"/>
      <c r="Q122" s="15"/>
      <c r="R122" s="16"/>
      <c r="S122" s="16"/>
      <c r="V122" s="36"/>
      <c r="W122" s="40" t="s">
        <v>62</v>
      </c>
      <c r="X122" s="41" t="s">
        <v>41</v>
      </c>
      <c r="Y122" s="41" t="s">
        <v>41</v>
      </c>
      <c r="Z122" s="40"/>
      <c r="AA122" s="40"/>
      <c r="AB122" s="40" t="s">
        <v>41</v>
      </c>
      <c r="AC122" s="40"/>
      <c r="AD122" s="41" t="s">
        <v>41</v>
      </c>
      <c r="AE122" s="36"/>
      <c r="AF122" s="41" t="s">
        <v>41</v>
      </c>
      <c r="AG122" s="41" t="s">
        <v>41</v>
      </c>
      <c r="AH122" s="41" t="s">
        <v>41</v>
      </c>
      <c r="AI122" s="41" t="s">
        <v>41</v>
      </c>
      <c r="AJ122" s="41" t="s">
        <v>41</v>
      </c>
      <c r="AK122" s="41" t="s">
        <v>41</v>
      </c>
      <c r="AL122" s="41"/>
      <c r="AM122" s="41"/>
      <c r="AN122" s="41"/>
      <c r="AO122" s="41"/>
      <c r="AP122" s="41"/>
      <c r="AQ122" s="41"/>
      <c r="AR122" s="41"/>
      <c r="AS122" s="41"/>
      <c r="AT122" s="41" t="s">
        <v>41</v>
      </c>
      <c r="AU122" s="41" t="s">
        <v>41</v>
      </c>
      <c r="AV122" s="41" t="s">
        <v>41</v>
      </c>
      <c r="AW122" s="41" t="s">
        <v>41</v>
      </c>
      <c r="AX122" s="36"/>
      <c r="AY122" s="35" t="s">
        <v>71</v>
      </c>
      <c r="AZ122" s="36"/>
      <c r="BA122" s="36" t="s">
        <v>72</v>
      </c>
    </row>
    <row r="123" spans="1:85" s="2" customFormat="1" ht="13.8" x14ac:dyDescent="0.3">
      <c r="M123" s="15"/>
      <c r="N123" s="15"/>
      <c r="O123" s="15"/>
      <c r="P123" s="15"/>
      <c r="Q123" s="15"/>
      <c r="R123" s="16"/>
      <c r="S123" s="16"/>
      <c r="V123" s="37">
        <f>'TWO BELLCRANK'!AV73-'TWO BELLCRANK'!$AK$37</f>
        <v>2.1308946532475712</v>
      </c>
      <c r="W123" s="37">
        <f>DEGREES(ASIN(V123/'TWO BELLCRANK'!$C$49))+'TWO BELLCRANK'!$AL$46</f>
        <v>92.189667169522892</v>
      </c>
      <c r="X123" s="37">
        <f>'TWO BELLCRANK'!$AK$37+'TWO BELLCRANK'!$J$47*SIN(RADIANS(W123))</f>
        <v>13.500663433894045</v>
      </c>
      <c r="Y123" s="37">
        <f>'TWO BELLCRANK'!$AL$37-'TWO BELLCRANK'!$J$47*COS(RADIANS(W123))</f>
        <v>6.0872643183310009</v>
      </c>
      <c r="Z123" s="36"/>
      <c r="AA123" s="36"/>
      <c r="AB123" s="37">
        <f>(ABS(('TWO BELLCRANK'!Z19-X123)*('TWO BELLCRANK'!AA19-'TWO BELLCRANK'!$AL$37)-('TWO BELLCRANK'!Z19-'TWO BELLCRANK'!$AK$37)*('TWO BELLCRANK'!AA19-Y123)))/SQRT(('TWO BELLCRANK'!Z19-X123)^2+('TWO BELLCRANK'!AA19-Y123)^2)</f>
        <v>2.0502873794097254</v>
      </c>
      <c r="AC123" s="37"/>
      <c r="AD123" s="37">
        <f>(ABS(('TWO BELLCRANK'!Z19-X123)*('TWO BELLCRANK'!AA19-'TWO BELLCRANK'!$AL$43)-('TWO BELLCRANK'!Z19-'TWO BELLCRANK'!$AK$43)*('TWO BELLCRANK'!AA19-Y123)))/SQRT(('TWO BELLCRANK'!Z19-X123)^2+('TWO BELLCRANK'!AA19-Y123)^2)</f>
        <v>4.9257330876320067</v>
      </c>
      <c r="AE123" s="36"/>
      <c r="AF123" s="37">
        <f t="shared" ref="AF123:AF142" si="25">Y123</f>
        <v>6.0872643183310009</v>
      </c>
      <c r="AG123" s="37">
        <f t="shared" ref="AG123:AG142" si="26">X123</f>
        <v>13.500663433894045</v>
      </c>
      <c r="AH123" s="37">
        <f>'TWO BELLCRANK'!$J$48</f>
        <v>15</v>
      </c>
      <c r="AI123" s="37">
        <f>'TWO BELLCRANK'!$AK$43</f>
        <v>17.14</v>
      </c>
      <c r="AJ123" s="37">
        <f>'TWO BELLCRANK'!$AL$43</f>
        <v>16</v>
      </c>
      <c r="AK123" s="37">
        <f>'TWO BELLCRANK'!$J$49</f>
        <v>5</v>
      </c>
      <c r="AL123" s="37"/>
      <c r="AM123" s="37">
        <f t="shared" ref="AM123:AM142" si="27">(AK123^2-AH123^2-AI123^2+AF123^2-AJ123^2+AG123^2)/(2*(+AF123-AI123))</f>
        <v>23.996633740335216</v>
      </c>
      <c r="AN123" s="37">
        <f t="shared" ref="AN123:AN142" si="28">-((+AG123-AJ123))/((+AF123-AI123))</f>
        <v>-0.22612832135768099</v>
      </c>
      <c r="AO123" s="37"/>
      <c r="AP123" s="37">
        <f t="shared" ref="AP123:AP142" si="29">1+AN123^2</f>
        <v>1.0511340177200426</v>
      </c>
      <c r="AQ123" s="37">
        <f t="shared" ref="AQ123:AQ142" si="30">2*AN123*AM123-2*AF123*AN123-2*AG123</f>
        <v>-35.100958155732883</v>
      </c>
      <c r="AR123" s="37">
        <f t="shared" ref="AR123:AR142" si="31">AM123^2-2*AF123*AM123+AF123^2+AG123^2-AH123^2</f>
        <v>278.0134262491033</v>
      </c>
      <c r="AS123" s="37"/>
      <c r="AT123" s="37">
        <f t="shared" ref="AT123:AT142" si="32">AM123+AN123*AU123</f>
        <v>19.366190267225594</v>
      </c>
      <c r="AU123" s="37">
        <f t="shared" ref="AU123:AU142" si="33">(-AQ123+(AQ123^2-4*AP123*AR123)^0.5)/(2*AP123)</f>
        <v>20.47706118945343</v>
      </c>
      <c r="AV123" s="37">
        <f t="shared" ref="AV123:AV142" si="34">AM123+AW123*AN123</f>
        <v>21.075879543124465</v>
      </c>
      <c r="AW123" s="37">
        <f t="shared" ref="AW123:AW142" si="35">(-AQ123-(AQ123^2-4*AP123*AR123)^0.5)/(2*AP123)</f>
        <v>12.916357312849879</v>
      </c>
      <c r="AX123" s="36"/>
      <c r="AY123" s="39">
        <f>'TWO BELLCRANK'!BA73/AB123</f>
        <v>4046.7625275700266</v>
      </c>
      <c r="AZ123" s="36"/>
      <c r="BA123" s="39">
        <f t="shared" ref="BA123" si="36">AY123*AD123</f>
        <v>19933.272079841012</v>
      </c>
    </row>
    <row r="124" spans="1:85" s="2" customFormat="1" ht="13.8" x14ac:dyDescent="0.3">
      <c r="M124" s="15"/>
      <c r="N124" s="15"/>
      <c r="O124" s="15"/>
      <c r="P124" s="15"/>
      <c r="Q124" s="15"/>
      <c r="R124" s="16"/>
      <c r="S124" s="16"/>
      <c r="V124" s="37">
        <f>'TWO BELLCRANK'!AV74-'TWO BELLCRANK'!$AK$37</f>
        <v>2.0374152597072523</v>
      </c>
      <c r="W124" s="37">
        <f>DEGREES(ASIN(V124/'TWO BELLCRANK'!$C$49))+'TWO BELLCRANK'!$AL$46</f>
        <v>90.620797260436532</v>
      </c>
      <c r="X124" s="37">
        <f>'TWO BELLCRANK'!$AK$37+'TWO BELLCRANK'!$J$47*SIN(RADIANS(W124))</f>
        <v>13.502812167796833</v>
      </c>
      <c r="Y124" s="37">
        <f>'TWO BELLCRANK'!$AL$37-'TWO BELLCRANK'!$J$47*COS(RADIANS(W124))</f>
        <v>5.9996711813951116</v>
      </c>
      <c r="Z124" s="36"/>
      <c r="AA124" s="36"/>
      <c r="AB124" s="37">
        <f>(ABS(('TWO BELLCRANK'!Z20-X124)*('TWO BELLCRANK'!AA20-'TWO BELLCRANK'!$AL$37)-('TWO BELLCRANK'!Z20-'TWO BELLCRANK'!$AK$37)*('TWO BELLCRANK'!AA20-Y124)))/SQRT(('TWO BELLCRANK'!Z20-X124)^2+('TWO BELLCRANK'!AA20-Y124)^2)</f>
        <v>2.1270502954480253</v>
      </c>
      <c r="AC124" s="37"/>
      <c r="AD124" s="37">
        <f>(ABS(('TWO BELLCRANK'!Z20-X124)*('TWO BELLCRANK'!AA20-'TWO BELLCRANK'!$AL$43)-('TWO BELLCRANK'!Z20-'TWO BELLCRANK'!$AK$43)*('TWO BELLCRANK'!AA20-Y124)))/SQRT(('TWO BELLCRANK'!Z20-X124)^2+('TWO BELLCRANK'!AA20-Y124)^2)</f>
        <v>4.9519104059459975</v>
      </c>
      <c r="AE124" s="36"/>
      <c r="AF124" s="37">
        <f t="shared" si="25"/>
        <v>5.9996711813951116</v>
      </c>
      <c r="AG124" s="37">
        <f t="shared" si="26"/>
        <v>13.502812167796833</v>
      </c>
      <c r="AH124" s="37">
        <f>'TWO BELLCRANK'!$J$48</f>
        <v>15</v>
      </c>
      <c r="AI124" s="37">
        <f>'TWO BELLCRANK'!$AK$43</f>
        <v>17.14</v>
      </c>
      <c r="AJ124" s="37">
        <f>'TWO BELLCRANK'!$AL$43</f>
        <v>16</v>
      </c>
      <c r="AK124" s="37">
        <f>'TWO BELLCRANK'!$J$49</f>
        <v>5</v>
      </c>
      <c r="AL124" s="37"/>
      <c r="AM124" s="37">
        <f t="shared" si="27"/>
        <v>23.85286906382758</v>
      </c>
      <c r="AN124" s="37">
        <f t="shared" si="28"/>
        <v>-0.22415746185451388</v>
      </c>
      <c r="AO124" s="37"/>
      <c r="AP124" s="37">
        <f t="shared" si="29"/>
        <v>1.0502465677050579</v>
      </c>
      <c r="AQ124" s="37">
        <f t="shared" si="30"/>
        <v>-35.009479382218558</v>
      </c>
      <c r="AR124" s="37">
        <f t="shared" si="31"/>
        <v>276.06261106809336</v>
      </c>
      <c r="AS124" s="37"/>
      <c r="AT124" s="37">
        <f t="shared" si="32"/>
        <v>19.250277532777996</v>
      </c>
      <c r="AU124" s="37">
        <f t="shared" si="33"/>
        <v>20.53284995721814</v>
      </c>
      <c r="AV124" s="37">
        <f t="shared" si="34"/>
        <v>20.983276176018002</v>
      </c>
      <c r="AW124" s="37">
        <f t="shared" si="35"/>
        <v>12.801683531160103</v>
      </c>
      <c r="AX124" s="36"/>
      <c r="AY124" s="39">
        <f>'TWO BELLCRANK'!BA74/AB124</f>
        <v>3797.5876595365899</v>
      </c>
      <c r="AZ124" s="50"/>
      <c r="BA124" s="39">
        <f t="shared" ref="BA124:BA160" si="37">AY124*AD124</f>
        <v>18805.313848751346</v>
      </c>
    </row>
    <row r="125" spans="1:85" s="2" customFormat="1" ht="13.8" x14ac:dyDescent="0.3">
      <c r="M125" s="15"/>
      <c r="N125" s="15"/>
      <c r="O125" s="15"/>
      <c r="P125" s="15"/>
      <c r="Q125" s="15"/>
      <c r="R125" s="16"/>
      <c r="S125" s="16"/>
      <c r="V125" s="37">
        <f>'TWO BELLCRANK'!AV75-'TWO BELLCRANK'!$AK$37</f>
        <v>1.9400529468711518</v>
      </c>
      <c r="W125" s="37">
        <f>DEGREES(ASIN(V125/'TWO BELLCRANK'!$C$49))+'TWO BELLCRANK'!$AL$46</f>
        <v>89.013339646147358</v>
      </c>
      <c r="X125" s="37">
        <f>'TWO BELLCRANK'!$AK$37+'TWO BELLCRANK'!$J$47*SIN(RADIANS(W125))</f>
        <v>13.502525540288079</v>
      </c>
      <c r="Y125" s="37">
        <f>'TWO BELLCRANK'!$AL$37-'TWO BELLCRANK'!$J$47*COS(RADIANS(W125))</f>
        <v>5.909897213824693</v>
      </c>
      <c r="Z125" s="36"/>
      <c r="AA125" s="36"/>
      <c r="AB125" s="37">
        <f>(ABS(('TWO BELLCRANK'!Z21-X125)*('TWO BELLCRANK'!AA21-'TWO BELLCRANK'!$AL$37)-('TWO BELLCRANK'!Z21-'TWO BELLCRANK'!$AK$37)*('TWO BELLCRANK'!AA21-Y125)))/SQRT(('TWO BELLCRANK'!Z21-X125)^2+('TWO BELLCRANK'!AA21-Y125)^2)</f>
        <v>2.2044271044317103</v>
      </c>
      <c r="AC125" s="37"/>
      <c r="AD125" s="37">
        <f>(ABS(('TWO BELLCRANK'!Z21-X125)*('TWO BELLCRANK'!AA21-'TWO BELLCRANK'!$AL$43)-('TWO BELLCRANK'!Z21-'TWO BELLCRANK'!$AK$43)*('TWO BELLCRANK'!AA21-Y125)))/SQRT(('TWO BELLCRANK'!Z21-X125)^2+('TWO BELLCRANK'!AA21-Y125)^2)</f>
        <v>4.9726200652933148</v>
      </c>
      <c r="AE125" s="36"/>
      <c r="AF125" s="37">
        <f t="shared" si="25"/>
        <v>5.909897213824693</v>
      </c>
      <c r="AG125" s="37">
        <f t="shared" si="26"/>
        <v>13.502525540288079</v>
      </c>
      <c r="AH125" s="37">
        <f>'TWO BELLCRANK'!$J$48</f>
        <v>15</v>
      </c>
      <c r="AI125" s="37">
        <f>'TWO BELLCRANK'!$AK$43</f>
        <v>17.14</v>
      </c>
      <c r="AJ125" s="37">
        <f>'TWO BELLCRANK'!$AL$43</f>
        <v>16</v>
      </c>
      <c r="AK125" s="37">
        <f>'TWO BELLCRANK'!$J$49</f>
        <v>5</v>
      </c>
      <c r="AL125" s="37"/>
      <c r="AM125" s="37">
        <f t="shared" si="27"/>
        <v>23.71013556578778</v>
      </c>
      <c r="AN125" s="37">
        <f t="shared" si="28"/>
        <v>-0.22239105974937365</v>
      </c>
      <c r="AO125" s="37"/>
      <c r="AP125" s="37">
        <f t="shared" si="29"/>
        <v>1.0494577834564496</v>
      </c>
      <c r="AQ125" s="37">
        <f t="shared" si="30"/>
        <v>-34.922278822345191</v>
      </c>
      <c r="AR125" s="37">
        <f t="shared" si="31"/>
        <v>274.16668135282953</v>
      </c>
      <c r="AS125" s="37"/>
      <c r="AT125" s="37">
        <f t="shared" si="32"/>
        <v>19.131977990588137</v>
      </c>
      <c r="AU125" s="37">
        <f t="shared" si="33"/>
        <v>20.586068434401344</v>
      </c>
      <c r="AV125" s="37">
        <f t="shared" si="34"/>
        <v>20.887897700033754</v>
      </c>
      <c r="AW125" s="37">
        <f t="shared" si="35"/>
        <v>12.690428603265724</v>
      </c>
      <c r="AX125" s="36"/>
      <c r="AY125" s="39">
        <f>'TWO BELLCRANK'!BA75/AB125</f>
        <v>3584.9021360979445</v>
      </c>
      <c r="AZ125" s="50"/>
      <c r="BA125" s="39">
        <f t="shared" si="37"/>
        <v>17826.356294073506</v>
      </c>
    </row>
    <row r="126" spans="1:85" s="2" customFormat="1" ht="13.8" x14ac:dyDescent="0.3">
      <c r="M126" s="15"/>
      <c r="N126" s="15"/>
      <c r="O126" s="15"/>
      <c r="P126" s="15"/>
      <c r="Q126" s="15"/>
      <c r="R126" s="16"/>
      <c r="S126" s="16"/>
      <c r="V126" s="37">
        <f>'TWO BELLCRANK'!AV76-'TWO BELLCRANK'!$AK$37</f>
        <v>1.8391867851474384</v>
      </c>
      <c r="W126" s="37">
        <f>DEGREES(ASIN(V126/'TWO BELLCRANK'!$C$49))+'TWO BELLCRANK'!$AL$46</f>
        <v>87.373989464689728</v>
      </c>
      <c r="X126" s="37">
        <f>'TWO BELLCRANK'!$AK$37+'TWO BELLCRANK'!$J$47*SIN(RADIANS(W126))</f>
        <v>13.499639595011717</v>
      </c>
      <c r="Y126" s="37">
        <f>'TWO BELLCRANK'!$AL$37-'TWO BELLCRANK'!$J$47*COS(RADIANS(W126))</f>
        <v>5.8183872461095714</v>
      </c>
      <c r="Z126" s="36"/>
      <c r="AA126" s="36"/>
      <c r="AB126" s="37">
        <f>(ABS(('TWO BELLCRANK'!Z22-X126)*('TWO BELLCRANK'!AA22-'TWO BELLCRANK'!$AL$37)-('TWO BELLCRANK'!Z22-'TWO BELLCRANK'!$AK$37)*('TWO BELLCRANK'!AA22-Y126)))/SQRT(('TWO BELLCRANK'!Z22-X126)^2+('TWO BELLCRANK'!AA22-Y126)^2)</f>
        <v>2.2817355807179398</v>
      </c>
      <c r="AC126" s="37"/>
      <c r="AD126" s="37">
        <f>(ABS(('TWO BELLCRANK'!Z22-X126)*('TWO BELLCRANK'!AA22-'TWO BELLCRANK'!$AL$43)-('TWO BELLCRANK'!Z22-'TWO BELLCRANK'!$AK$43)*('TWO BELLCRANK'!AA22-Y126)))/SQRT(('TWO BELLCRANK'!Z22-X126)^2+('TWO BELLCRANK'!AA22-Y126)^2)</f>
        <v>4.9876032296349919</v>
      </c>
      <c r="AE126" s="36"/>
      <c r="AF126" s="37">
        <f t="shared" si="25"/>
        <v>5.8183872461095714</v>
      </c>
      <c r="AG126" s="37">
        <f t="shared" si="26"/>
        <v>13.499639595011717</v>
      </c>
      <c r="AH126" s="37">
        <f>'TWO BELLCRANK'!$J$48</f>
        <v>15</v>
      </c>
      <c r="AI126" s="37">
        <f>'TWO BELLCRANK'!$AK$43</f>
        <v>17.14</v>
      </c>
      <c r="AJ126" s="37">
        <f>'TWO BELLCRANK'!$AL$43</f>
        <v>16</v>
      </c>
      <c r="AK126" s="37">
        <f>'TWO BELLCRANK'!$J$49</f>
        <v>5</v>
      </c>
      <c r="AL126" s="37"/>
      <c r="AM126" s="37">
        <f t="shared" si="27"/>
        <v>23.569332049257365</v>
      </c>
      <c r="AN126" s="37">
        <f t="shared" si="28"/>
        <v>-0.22084843028473028</v>
      </c>
      <c r="AO126" s="37"/>
      <c r="AP126" s="37">
        <f t="shared" si="29"/>
        <v>1.0487740291592293</v>
      </c>
      <c r="AQ126" s="37">
        <f t="shared" si="30"/>
        <v>-34.839815781715593</v>
      </c>
      <c r="AR126" s="37">
        <f t="shared" si="31"/>
        <v>272.33631059960783</v>
      </c>
      <c r="AS126" s="37"/>
      <c r="AT126" s="37">
        <f t="shared" si="32"/>
        <v>19.011812841574333</v>
      </c>
      <c r="AU126" s="37">
        <f t="shared" si="33"/>
        <v>20.636412048784873</v>
      </c>
      <c r="AV126" s="37">
        <f t="shared" si="34"/>
        <v>20.790362735223891</v>
      </c>
      <c r="AW126" s="37">
        <f t="shared" si="35"/>
        <v>12.58315175910769</v>
      </c>
      <c r="AX126" s="36"/>
      <c r="AY126" s="39">
        <f>'TWO BELLCRANK'!BA76/AB126</f>
        <v>3403.4375153946144</v>
      </c>
      <c r="AZ126" s="50"/>
      <c r="BA126" s="39">
        <f t="shared" si="37"/>
        <v>16974.995943643073</v>
      </c>
    </row>
    <row r="127" spans="1:85" s="2" customFormat="1" ht="13.8" x14ac:dyDescent="0.3">
      <c r="M127" s="15"/>
      <c r="N127" s="15"/>
      <c r="O127" s="15"/>
      <c r="P127" s="15"/>
      <c r="Q127" s="15"/>
      <c r="R127" s="16"/>
      <c r="S127" s="16"/>
      <c r="V127" s="37">
        <f>'TWO BELLCRANK'!AV77-'TWO BELLCRANK'!$AK$37</f>
        <v>1.7352114743209164</v>
      </c>
      <c r="W127" s="37">
        <f>DEGREES(ASIN(V127/'TWO BELLCRANK'!$C$49))+'TWO BELLCRANK'!$AL$46</f>
        <v>85.709142983491091</v>
      </c>
      <c r="X127" s="37">
        <f>'TWO BELLCRANK'!$AK$37+'TWO BELLCRANK'!$J$47*SIN(RADIANS(W127))</f>
        <v>13.494030673828867</v>
      </c>
      <c r="Y127" s="37">
        <f>'TWO BELLCRANK'!$AL$37-'TWO BELLCRANK'!$J$47*COS(RADIANS(W127))</f>
        <v>5.7255772803527254</v>
      </c>
      <c r="Z127" s="36"/>
      <c r="AA127" s="36"/>
      <c r="AB127" s="37">
        <f>(ABS(('TWO BELLCRANK'!Z23-X127)*('TWO BELLCRANK'!AA23-'TWO BELLCRANK'!$AL$37)-('TWO BELLCRANK'!Z23-'TWO BELLCRANK'!$AK$37)*('TWO BELLCRANK'!AA23-Y127)))/SQRT(('TWO BELLCRANK'!Z23-X127)^2+('TWO BELLCRANK'!AA23-Y127)^2)</f>
        <v>2.358309749842149</v>
      </c>
      <c r="AC127" s="37"/>
      <c r="AD127" s="37">
        <f>(ABS(('TWO BELLCRANK'!Z23-X127)*('TWO BELLCRANK'!AA23-'TWO BELLCRANK'!$AL$43)-('TWO BELLCRANK'!Z23-'TWO BELLCRANK'!$AK$43)*('TWO BELLCRANK'!AA23-Y127)))/SQRT(('TWO BELLCRANK'!Z23-X127)^2+('TWO BELLCRANK'!AA23-Y127)^2)</f>
        <v>4.9967291921427881</v>
      </c>
      <c r="AE127" s="36"/>
      <c r="AF127" s="37">
        <f t="shared" si="25"/>
        <v>5.7255772803527254</v>
      </c>
      <c r="AG127" s="37">
        <f t="shared" si="26"/>
        <v>13.494030673828867</v>
      </c>
      <c r="AH127" s="37">
        <f>'TWO BELLCRANK'!$J$48</f>
        <v>15</v>
      </c>
      <c r="AI127" s="37">
        <f>'TWO BELLCRANK'!$AK$43</f>
        <v>17.14</v>
      </c>
      <c r="AJ127" s="37">
        <f>'TWO BELLCRANK'!$AL$43</f>
        <v>16</v>
      </c>
      <c r="AK127" s="37">
        <f>'TWO BELLCRANK'!$J$49</f>
        <v>5</v>
      </c>
      <c r="AL127" s="37"/>
      <c r="AM127" s="37">
        <f t="shared" si="27"/>
        <v>23.431255093599862</v>
      </c>
      <c r="AN127" s="37">
        <f t="shared" si="28"/>
        <v>-0.21954411429477633</v>
      </c>
      <c r="AO127" s="37"/>
      <c r="AP127" s="37">
        <f t="shared" si="29"/>
        <v>1.0481996181214779</v>
      </c>
      <c r="AQ127" s="37">
        <f t="shared" si="30"/>
        <v>-34.762416054653762</v>
      </c>
      <c r="AR127" s="37">
        <f t="shared" si="31"/>
        <v>270.5798906527462</v>
      </c>
      <c r="AS127" s="37"/>
      <c r="AT127" s="37">
        <f t="shared" si="32"/>
        <v>18.890283071267596</v>
      </c>
      <c r="AU127" s="37">
        <f t="shared" si="33"/>
        <v>20.68364272446501</v>
      </c>
      <c r="AV127" s="37">
        <f t="shared" si="34"/>
        <v>20.691282044474374</v>
      </c>
      <c r="AW127" s="37">
        <f t="shared" si="35"/>
        <v>12.480284693246642</v>
      </c>
      <c r="AX127" s="36"/>
      <c r="AY127" s="39">
        <f>'TWO BELLCRANK'!BA77/AB127</f>
        <v>3248.8846091578826</v>
      </c>
      <c r="AZ127" s="50"/>
      <c r="BA127" s="39">
        <f t="shared" si="37"/>
        <v>16233.796568482605</v>
      </c>
    </row>
    <row r="128" spans="1:85" s="2" customFormat="1" ht="13.8" x14ac:dyDescent="0.3">
      <c r="M128" s="15"/>
      <c r="N128" s="15"/>
      <c r="O128" s="15"/>
      <c r="P128" s="15"/>
      <c r="Q128" s="15"/>
      <c r="R128" s="16"/>
      <c r="S128" s="16"/>
      <c r="V128" s="37">
        <f>'TWO BELLCRANK'!AV78-'TWO BELLCRANK'!$AK$37</f>
        <v>1.6285311999788039</v>
      </c>
      <c r="W128" s="37">
        <f>DEGREES(ASIN(V128/'TWO BELLCRANK'!$C$49))+'TWO BELLCRANK'!$AL$46</f>
        <v>84.024848584833094</v>
      </c>
      <c r="X128" s="37">
        <f>'TWO BELLCRANK'!$AK$37+'TWO BELLCRANK'!$J$47*SIN(RADIANS(W128))</f>
        <v>13.485614831194185</v>
      </c>
      <c r="Y128" s="37">
        <f>'TWO BELLCRANK'!$AL$37-'TWO BELLCRANK'!$J$47*COS(RADIANS(W128))</f>
        <v>5.6318891531894888</v>
      </c>
      <c r="Z128" s="36"/>
      <c r="AA128" s="36"/>
      <c r="AB128" s="37">
        <f>(ABS(('TWO BELLCRANK'!Z24-X128)*('TWO BELLCRANK'!AA24-'TWO BELLCRANK'!$AL$37)-('TWO BELLCRANK'!Z24-'TWO BELLCRANK'!$AK$37)*('TWO BELLCRANK'!AA24-Y128)))/SQRT(('TWO BELLCRANK'!Z24-X128)^2+('TWO BELLCRANK'!AA24-Y128)^2)</f>
        <v>2.4335144570717899</v>
      </c>
      <c r="AC128" s="37"/>
      <c r="AD128" s="37">
        <f>(ABS(('TWO BELLCRANK'!Z24-X128)*('TWO BELLCRANK'!AA24-'TWO BELLCRANK'!$AL$43)-('TWO BELLCRANK'!Z24-'TWO BELLCRANK'!$AK$43)*('TWO BELLCRANK'!AA24-Y128)))/SQRT(('TWO BELLCRANK'!Z24-X128)^2+('TWO BELLCRANK'!AA24-Y128)^2)</f>
        <v>4.9999892074988823</v>
      </c>
      <c r="AE128" s="36"/>
      <c r="AF128" s="37">
        <f t="shared" si="25"/>
        <v>5.6318891531894888</v>
      </c>
      <c r="AG128" s="37">
        <f t="shared" si="26"/>
        <v>13.485614831194185</v>
      </c>
      <c r="AH128" s="37">
        <f>'TWO BELLCRANK'!$J$48</f>
        <v>15</v>
      </c>
      <c r="AI128" s="37">
        <f>'TWO BELLCRANK'!$AK$43</f>
        <v>17.14</v>
      </c>
      <c r="AJ128" s="37">
        <f>'TWO BELLCRANK'!$AL$43</f>
        <v>16</v>
      </c>
      <c r="AK128" s="37">
        <f>'TWO BELLCRANK'!$J$49</f>
        <v>5</v>
      </c>
      <c r="AL128" s="37"/>
      <c r="AM128" s="37">
        <f t="shared" si="27"/>
        <v>23.296595954299068</v>
      </c>
      <c r="AN128" s="37">
        <f t="shared" si="28"/>
        <v>-0.21848809090179033</v>
      </c>
      <c r="AO128" s="37"/>
      <c r="AP128" s="37">
        <f t="shared" si="29"/>
        <v>1.047737045865909</v>
      </c>
      <c r="AQ128" s="37">
        <f t="shared" si="30"/>
        <v>-34.690285793016976</v>
      </c>
      <c r="AR128" s="37">
        <f t="shared" si="31"/>
        <v>268.90367374449158</v>
      </c>
      <c r="AS128" s="37"/>
      <c r="AT128" s="37">
        <f t="shared" si="32"/>
        <v>18.767865627290909</v>
      </c>
      <c r="AU128" s="37">
        <f t="shared" si="33"/>
        <v>20.727584319658913</v>
      </c>
      <c r="AV128" s="37">
        <f t="shared" si="34"/>
        <v>20.591245606523294</v>
      </c>
      <c r="AW128" s="37">
        <f t="shared" si="35"/>
        <v>12.382140997294986</v>
      </c>
      <c r="AX128" s="36"/>
      <c r="AY128" s="39">
        <f>'TWO BELLCRANK'!BA78/AB128</f>
        <v>3117.6889317988644</v>
      </c>
      <c r="AZ128" s="50"/>
      <c r="BA128" s="39">
        <f t="shared" si="37"/>
        <v>15588.411011333041</v>
      </c>
    </row>
    <row r="129" spans="2:53" s="2" customFormat="1" ht="13.8" x14ac:dyDescent="0.3">
      <c r="M129" s="15"/>
      <c r="N129" s="15"/>
      <c r="O129" s="15"/>
      <c r="P129" s="15"/>
      <c r="Q129" s="15"/>
      <c r="R129" s="16"/>
      <c r="S129" s="16"/>
      <c r="V129" s="37">
        <f>'TWO BELLCRANK'!AV79-'TWO BELLCRANK'!$AK$37</f>
        <v>1.5195536947333288</v>
      </c>
      <c r="W129" s="37">
        <f>DEGREES(ASIN(V129/'TWO BELLCRANK'!$C$49))+'TWO BELLCRANK'!$AL$46</f>
        <v>82.326771536661184</v>
      </c>
      <c r="X129" s="37">
        <f>'TWO BELLCRANK'!$AK$37+'TWO BELLCRANK'!$J$47*SIN(RADIANS(W129))</f>
        <v>13.474346229682302</v>
      </c>
      <c r="Y129" s="37">
        <f>'TWO BELLCRANK'!$AL$37-'TWO BELLCRANK'!$J$47*COS(RADIANS(W129))</f>
        <v>5.5377259761232231</v>
      </c>
      <c r="Z129" s="36"/>
      <c r="AA129" s="36"/>
      <c r="AB129" s="37">
        <f>(ABS(('TWO BELLCRANK'!Z25-X129)*('TWO BELLCRANK'!AA25-'TWO BELLCRANK'!$AL$37)-('TWO BELLCRANK'!Z25-'TWO BELLCRANK'!$AK$37)*('TWO BELLCRANK'!AA25-Y129)))/SQRT(('TWO BELLCRANK'!Z25-X129)^2+('TWO BELLCRANK'!AA25-Y129)^2)</f>
        <v>2.5067584153635107</v>
      </c>
      <c r="AC129" s="37"/>
      <c r="AD129" s="37">
        <f>(ABS(('TWO BELLCRANK'!Z25-X129)*('TWO BELLCRANK'!AA25-'TWO BELLCRANK'!$AL$43)-('TWO BELLCRANK'!Z25-'TWO BELLCRANK'!$AK$43)*('TWO BELLCRANK'!AA25-Y129)))/SQRT(('TWO BELLCRANK'!Z25-X129)^2+('TWO BELLCRANK'!AA25-Y129)^2)</f>
        <v>4.9974870691786126</v>
      </c>
      <c r="AE129" s="36"/>
      <c r="AF129" s="37">
        <f t="shared" si="25"/>
        <v>5.5377259761232231</v>
      </c>
      <c r="AG129" s="37">
        <f t="shared" si="26"/>
        <v>13.474346229682302</v>
      </c>
      <c r="AH129" s="37">
        <f>'TWO BELLCRANK'!$J$48</f>
        <v>15</v>
      </c>
      <c r="AI129" s="37">
        <f>'TWO BELLCRANK'!$AK$43</f>
        <v>17.14</v>
      </c>
      <c r="AJ129" s="37">
        <f>'TWO BELLCRANK'!$AL$43</f>
        <v>16</v>
      </c>
      <c r="AK129" s="37">
        <f>'TWO BELLCRANK'!$J$49</f>
        <v>5</v>
      </c>
      <c r="AL129" s="37"/>
      <c r="AM129" s="37">
        <f t="shared" si="27"/>
        <v>23.165940728074531</v>
      </c>
      <c r="AN129" s="37">
        <f t="shared" si="28"/>
        <v>-0.21768609887338078</v>
      </c>
      <c r="AO129" s="37"/>
      <c r="AP129" s="37">
        <f t="shared" si="29"/>
        <v>1.0473872376427114</v>
      </c>
      <c r="AQ129" s="37">
        <f t="shared" si="30"/>
        <v>-34.623527058273524</v>
      </c>
      <c r="AR129" s="37">
        <f t="shared" si="31"/>
        <v>267.31196165826736</v>
      </c>
      <c r="AS129" s="37"/>
      <c r="AT129" s="37">
        <f t="shared" si="32"/>
        <v>18.645010256940015</v>
      </c>
      <c r="AU129" s="37">
        <f t="shared" si="33"/>
        <v>20.768117461483648</v>
      </c>
      <c r="AV129" s="37">
        <f t="shared" si="34"/>
        <v>20.490812030571767</v>
      </c>
      <c r="AW129" s="37">
        <f t="shared" si="35"/>
        <v>12.288927549107203</v>
      </c>
      <c r="AX129" s="36"/>
      <c r="AY129" s="39">
        <f>'TWO BELLCRANK'!BA79/AB129</f>
        <v>3006.8979821126018</v>
      </c>
      <c r="AZ129" s="50"/>
      <c r="BA129" s="39">
        <f t="shared" si="37"/>
        <v>15026.93378394699</v>
      </c>
    </row>
    <row r="130" spans="2:53" s="2" customFormat="1" ht="13.8" x14ac:dyDescent="0.3">
      <c r="M130" s="15"/>
      <c r="N130" s="15"/>
      <c r="O130" s="15"/>
      <c r="P130" s="15"/>
      <c r="Q130" s="15"/>
      <c r="R130" s="16"/>
      <c r="S130" s="16"/>
      <c r="V130" s="37">
        <f>'TWO BELLCRANK'!AV80-'TWO BELLCRANK'!$AK$37</f>
        <v>1.4086846935717698</v>
      </c>
      <c r="W130" s="37">
        <f>DEGREES(ASIN(V130/'TWO BELLCRANK'!$C$49))+'TWO BELLCRANK'!$AL$46</f>
        <v>80.620171410087238</v>
      </c>
      <c r="X130" s="37">
        <f>'TWO BELLCRANK'!$AK$37+'TWO BELLCRANK'!$J$47*SIN(RADIANS(W130))</f>
        <v>13.460214721916911</v>
      </c>
      <c r="Y130" s="37">
        <f>'TWO BELLCRANK'!$AL$37-'TWO BELLCRANK'!$J$47*COS(RADIANS(W130))</f>
        <v>5.4434684096709685</v>
      </c>
      <c r="Z130" s="36"/>
      <c r="AA130" s="36"/>
      <c r="AB130" s="37">
        <f>(ABS(('TWO BELLCRANK'!Z26-X130)*('TWO BELLCRANK'!AA26-'TWO BELLCRANK'!$AL$37)-('TWO BELLCRANK'!Z26-'TWO BELLCRANK'!$AK$37)*('TWO BELLCRANK'!AA26-Y130)))/SQRT(('TWO BELLCRANK'!Z26-X130)^2+('TWO BELLCRANK'!AA26-Y130)^2)</f>
        <v>2.5775052038262105</v>
      </c>
      <c r="AC130" s="37"/>
      <c r="AD130" s="37">
        <f>(ABS(('TWO BELLCRANK'!Z26-X130)*('TWO BELLCRANK'!AA26-'TWO BELLCRANK'!$AL$43)-('TWO BELLCRANK'!Z26-'TWO BELLCRANK'!$AK$43)*('TWO BELLCRANK'!AA26-Y130)))/SQRT(('TWO BELLCRANK'!Z26-X130)^2+('TWO BELLCRANK'!AA26-Y130)^2)</f>
        <v>4.9894270208059357</v>
      </c>
      <c r="AE130" s="36"/>
      <c r="AF130" s="37">
        <f t="shared" si="25"/>
        <v>5.4434684096709685</v>
      </c>
      <c r="AG130" s="37">
        <f t="shared" si="26"/>
        <v>13.460214721916911</v>
      </c>
      <c r="AH130" s="37">
        <f>'TWO BELLCRANK'!$J$48</f>
        <v>15</v>
      </c>
      <c r="AI130" s="37">
        <f>'TWO BELLCRANK'!$AK$43</f>
        <v>17.14</v>
      </c>
      <c r="AJ130" s="37">
        <f>'TWO BELLCRANK'!$AL$43</f>
        <v>16</v>
      </c>
      <c r="AK130" s="37">
        <f>'TWO BELLCRANK'!$J$49</f>
        <v>5</v>
      </c>
      <c r="AL130" s="37"/>
      <c r="AM130" s="37">
        <f t="shared" si="27"/>
        <v>23.039773250321463</v>
      </c>
      <c r="AN130" s="37">
        <f t="shared" si="28"/>
        <v>-0.21714003492993114</v>
      </c>
      <c r="AO130" s="37"/>
      <c r="AP130" s="37">
        <f t="shared" si="29"/>
        <v>1.0471497947693718</v>
      </c>
      <c r="AQ130" s="37">
        <f t="shared" si="30"/>
        <v>-34.562153939306953</v>
      </c>
      <c r="AR130" s="37">
        <f t="shared" si="31"/>
        <v>265.80732440520876</v>
      </c>
      <c r="AS130" s="37"/>
      <c r="AT130" s="37">
        <f t="shared" si="32"/>
        <v>18.522137040540212</v>
      </c>
      <c r="AU130" s="37">
        <f t="shared" si="33"/>
        <v>20.805174003214319</v>
      </c>
      <c r="AV130" s="37">
        <f t="shared" si="34"/>
        <v>20.390500436081314</v>
      </c>
      <c r="AW130" s="37">
        <f t="shared" si="35"/>
        <v>12.20075706027699</v>
      </c>
      <c r="AX130" s="36"/>
      <c r="AY130" s="39">
        <f>'TWO BELLCRANK'!BA80/AB130</f>
        <v>2914.0451226443834</v>
      </c>
      <c r="AZ130" s="50"/>
      <c r="BA130" s="39">
        <f t="shared" si="37"/>
        <v>14539.415474769634</v>
      </c>
    </row>
    <row r="131" spans="2:53" s="2" customFormat="1" ht="13.8" x14ac:dyDescent="0.3">
      <c r="M131" s="15"/>
      <c r="N131" s="15"/>
      <c r="O131" s="15"/>
      <c r="P131" s="15"/>
      <c r="Q131" s="15"/>
      <c r="R131" s="16"/>
      <c r="S131" s="16"/>
      <c r="V131" s="37">
        <f>'TWO BELLCRANK'!AV81-'TWO BELLCRANK'!$AK$37</f>
        <v>1.2963229278477968</v>
      </c>
      <c r="W131" s="37">
        <f>DEGREES(ASIN(V131/'TWO BELLCRANK'!$C$49))+'TWO BELLCRANK'!$AL$46</f>
        <v>78.909890720629264</v>
      </c>
      <c r="X131" s="37">
        <f>'TWO BELLCRANK'!$AK$37+'TWO BELLCRANK'!$J$47*SIN(RADIANS(W131))</f>
        <v>13.443242827516059</v>
      </c>
      <c r="Y131" s="37">
        <f>'TWO BELLCRANK'!$AL$37-'TWO BELLCRANK'!$J$47*COS(RADIANS(W131))</f>
        <v>5.349471784372188</v>
      </c>
      <c r="Z131" s="36"/>
      <c r="AA131" s="36"/>
      <c r="AB131" s="37">
        <f>(ABS(('TWO BELLCRANK'!Z27-X131)*('TWO BELLCRANK'!AA27-'TWO BELLCRANK'!$AL$37)-('TWO BELLCRANK'!Z27-'TWO BELLCRANK'!$AK$37)*('TWO BELLCRANK'!AA27-Y131)))/SQRT(('TWO BELLCRANK'!Z27-X131)^2+('TWO BELLCRANK'!AA27-Y131)^2)</f>
        <v>2.6452818355182419</v>
      </c>
      <c r="AC131" s="37"/>
      <c r="AD131" s="37">
        <f>(ABS(('TWO BELLCRANK'!Z27-X131)*('TWO BELLCRANK'!AA27-'TWO BELLCRANK'!$AL$43)-('TWO BELLCRANK'!Z27-'TWO BELLCRANK'!$AK$43)*('TWO BELLCRANK'!AA27-Y131)))/SQRT(('TWO BELLCRANK'!Z27-X131)^2+('TWO BELLCRANK'!AA27-Y131)^2)</f>
        <v>4.9760996825815251</v>
      </c>
      <c r="AE131" s="36"/>
      <c r="AF131" s="37">
        <f t="shared" si="25"/>
        <v>5.349471784372188</v>
      </c>
      <c r="AG131" s="37">
        <f t="shared" si="26"/>
        <v>13.443242827516059</v>
      </c>
      <c r="AH131" s="37">
        <f>'TWO BELLCRANK'!$J$48</f>
        <v>15</v>
      </c>
      <c r="AI131" s="37">
        <f>'TWO BELLCRANK'!$AK$43</f>
        <v>17.14</v>
      </c>
      <c r="AJ131" s="37">
        <f>'TWO BELLCRANK'!$AL$43</f>
        <v>16</v>
      </c>
      <c r="AK131" s="37">
        <f>'TWO BELLCRANK'!$J$49</f>
        <v>5</v>
      </c>
      <c r="AL131" s="37"/>
      <c r="AM131" s="37">
        <f t="shared" si="27"/>
        <v>22.918480157331391</v>
      </c>
      <c r="AN131" s="37">
        <f t="shared" si="28"/>
        <v>-0.21684839947162629</v>
      </c>
      <c r="AO131" s="37"/>
      <c r="AP131" s="37">
        <f t="shared" si="29"/>
        <v>1.047023228353406</v>
      </c>
      <c r="AQ131" s="37">
        <f t="shared" si="30"/>
        <v>-34.506108346991724</v>
      </c>
      <c r="AR131" s="37">
        <f t="shared" si="31"/>
        <v>264.39083292867258</v>
      </c>
      <c r="AS131" s="37"/>
      <c r="AT131" s="37">
        <f t="shared" si="32"/>
        <v>18.39963462765591</v>
      </c>
      <c r="AU131" s="37">
        <f t="shared" si="33"/>
        <v>20.838731301158404</v>
      </c>
      <c r="AV131" s="37">
        <f t="shared" si="34"/>
        <v>20.290784746547384</v>
      </c>
      <c r="AW131" s="37">
        <f t="shared" si="35"/>
        <v>12.117661081136227</v>
      </c>
      <c r="AX131" s="36"/>
      <c r="AY131" s="39">
        <f>'TWO BELLCRANK'!BA81/AB131</f>
        <v>2837.0598711022717</v>
      </c>
      <c r="AZ131" s="50"/>
      <c r="BA131" s="39">
        <f t="shared" si="37"/>
        <v>14117.492724056798</v>
      </c>
    </row>
    <row r="132" spans="2:53" s="2" customFormat="1" ht="13.8" x14ac:dyDescent="0.3">
      <c r="M132" s="15"/>
      <c r="N132" s="15"/>
      <c r="O132" s="15"/>
      <c r="P132" s="15"/>
      <c r="Q132" s="15"/>
      <c r="R132" s="16"/>
      <c r="S132" s="16"/>
      <c r="V132" s="37">
        <f>'TWO BELLCRANK'!AV82-'TWO BELLCRANK'!$AK$37</f>
        <v>1.1828557570142291</v>
      </c>
      <c r="W132" s="37">
        <f>DEGREES(ASIN(V132/'TWO BELLCRANK'!$C$49))+'TWO BELLCRANK'!$AL$46</f>
        <v>77.200353223924012</v>
      </c>
      <c r="X132" s="37">
        <f>'TWO BELLCRANK'!$AK$37+'TWO BELLCRANK'!$J$47*SIN(RADIANS(W132))</f>
        <v>13.423482304370882</v>
      </c>
      <c r="Y132" s="37">
        <f>'TWO BELLCRANK'!$AL$37-'TWO BELLCRANK'!$J$47*COS(RADIANS(W132))</f>
        <v>5.2560640451294693</v>
      </c>
      <c r="Z132" s="36"/>
      <c r="AA132" s="36"/>
      <c r="AB132" s="37">
        <f>(ABS(('TWO BELLCRANK'!Z28-X132)*('TWO BELLCRANK'!AA28-'TWO BELLCRANK'!$AL$37)-('TWO BELLCRANK'!Z28-'TWO BELLCRANK'!$AK$37)*('TWO BELLCRANK'!AA28-Y132)))/SQRT(('TWO BELLCRANK'!Z28-X132)^2+('TWO BELLCRANK'!AA28-Y132)^2)</f>
        <v>2.7096846826998835</v>
      </c>
      <c r="AC132" s="37"/>
      <c r="AD132" s="37">
        <f>(ABS(('TWO BELLCRANK'!Z28-X132)*('TWO BELLCRANK'!AA28-'TWO BELLCRANK'!$AL$43)-('TWO BELLCRANK'!Z28-'TWO BELLCRANK'!$AK$43)*('TWO BELLCRANK'!AA28-Y132)))/SQRT(('TWO BELLCRANK'!Z28-X132)^2+('TWO BELLCRANK'!AA28-Y132)^2)</f>
        <v>4.9578667221832022</v>
      </c>
      <c r="AE132" s="36"/>
      <c r="AF132" s="37">
        <f t="shared" si="25"/>
        <v>5.2560640451294693</v>
      </c>
      <c r="AG132" s="37">
        <f t="shared" si="26"/>
        <v>13.423482304370882</v>
      </c>
      <c r="AH132" s="37">
        <f>'TWO BELLCRANK'!$J$48</f>
        <v>15</v>
      </c>
      <c r="AI132" s="37">
        <f>'TWO BELLCRANK'!$AK$43</f>
        <v>17.14</v>
      </c>
      <c r="AJ132" s="37">
        <f>'TWO BELLCRANK'!$AL$43</f>
        <v>16</v>
      </c>
      <c r="AK132" s="37">
        <f>'TWO BELLCRANK'!$J$49</f>
        <v>5</v>
      </c>
      <c r="AL132" s="37"/>
      <c r="AM132" s="37">
        <f t="shared" si="27"/>
        <v>22.802357553753893</v>
      </c>
      <c r="AN132" s="37">
        <f t="shared" si="28"/>
        <v>-0.21680676380396965</v>
      </c>
      <c r="AO132" s="37"/>
      <c r="AP132" s="37">
        <f t="shared" si="29"/>
        <v>1.0470051728311502</v>
      </c>
      <c r="AQ132" s="37">
        <f t="shared" si="30"/>
        <v>-34.455274833460685</v>
      </c>
      <c r="AR132" s="37">
        <f t="shared" si="31"/>
        <v>263.06229306655382</v>
      </c>
      <c r="AS132" s="37"/>
      <c r="AT132" s="37">
        <f t="shared" si="32"/>
        <v>18.277859156360499</v>
      </c>
      <c r="AU132" s="37">
        <f t="shared" si="33"/>
        <v>20.868806480061256</v>
      </c>
      <c r="AV132" s="37">
        <f t="shared" si="34"/>
        <v>20.192090215062738</v>
      </c>
      <c r="AW132" s="37">
        <f t="shared" si="35"/>
        <v>12.039602883659493</v>
      </c>
      <c r="AX132" s="36"/>
      <c r="AY132" s="39">
        <f>'TWO BELLCRANK'!BA82/AB132</f>
        <v>2774.1976529892804</v>
      </c>
      <c r="AZ132" s="50"/>
      <c r="BA132" s="39">
        <f t="shared" si="37"/>
        <v>13754.102224514296</v>
      </c>
    </row>
    <row r="133" spans="2:53" s="2" customFormat="1" ht="13.8" x14ac:dyDescent="0.3">
      <c r="M133" s="15"/>
      <c r="N133" s="15"/>
      <c r="O133" s="15"/>
      <c r="P133" s="15"/>
      <c r="Q133" s="15"/>
      <c r="R133" s="16"/>
      <c r="S133" s="16"/>
      <c r="V133" s="37">
        <f>'TWO BELLCRANK'!AV83-'TWO BELLCRANK'!$AK$37</f>
        <v>1.0686554945142301</v>
      </c>
      <c r="W133" s="37">
        <f>DEGREES(ASIN(V133/'TWO BELLCRANK'!$C$49))+'TWO BELLCRANK'!$AL$46</f>
        <v>75.49557026227275</v>
      </c>
      <c r="X133" s="37">
        <f>'TWO BELLCRANK'!$AK$37+'TWO BELLCRANK'!$J$47*SIN(RADIANS(W133))</f>
        <v>13.401010495129931</v>
      </c>
      <c r="Y133" s="37">
        <f>'TWO BELLCRANK'!$AL$37-'TWO BELLCRANK'!$J$47*COS(RADIANS(W133))</f>
        <v>5.1635444665704711</v>
      </c>
      <c r="Z133" s="36"/>
      <c r="AA133" s="36"/>
      <c r="AB133" s="37">
        <f>(ABS(('TWO BELLCRANK'!Z29-X133)*('TWO BELLCRANK'!AA29-'TWO BELLCRANK'!$AL$37)-('TWO BELLCRANK'!Z29-'TWO BELLCRANK'!$AK$37)*('TWO BELLCRANK'!AA29-Y133)))/SQRT(('TWO BELLCRANK'!Z29-X133)^2+('TWO BELLCRANK'!AA29-Y133)^2)</f>
        <v>2.7703827210822976</v>
      </c>
      <c r="AC133" s="37"/>
      <c r="AD133" s="37">
        <f>(ABS(('TWO BELLCRANK'!Z29-X133)*('TWO BELLCRANK'!AA29-'TWO BELLCRANK'!$AL$43)-('TWO BELLCRANK'!Z29-'TWO BELLCRANK'!$AK$43)*('TWO BELLCRANK'!AA29-Y133)))/SQRT(('TWO BELLCRANK'!Z29-X133)^2+('TWO BELLCRANK'!AA29-Y133)^2)</f>
        <v>4.9351450001388324</v>
      </c>
      <c r="AE133" s="36"/>
      <c r="AF133" s="37">
        <f t="shared" si="25"/>
        <v>5.1635444665704711</v>
      </c>
      <c r="AG133" s="37">
        <f t="shared" si="26"/>
        <v>13.401010495129931</v>
      </c>
      <c r="AH133" s="37">
        <f>'TWO BELLCRANK'!$J$48</f>
        <v>15</v>
      </c>
      <c r="AI133" s="37">
        <f>'TWO BELLCRANK'!$AK$43</f>
        <v>17.14</v>
      </c>
      <c r="AJ133" s="37">
        <f>'TWO BELLCRANK'!$AL$43</f>
        <v>16</v>
      </c>
      <c r="AK133" s="37">
        <f>'TWO BELLCRANK'!$J$49</f>
        <v>5</v>
      </c>
      <c r="AL133" s="37"/>
      <c r="AM133" s="37">
        <f t="shared" si="27"/>
        <v>22.691618765419644</v>
      </c>
      <c r="AN133" s="37">
        <f t="shared" si="28"/>
        <v>-0.21700823733829977</v>
      </c>
      <c r="AO133" s="37"/>
      <c r="AP133" s="37">
        <f t="shared" si="29"/>
        <v>1.0470925750726758</v>
      </c>
      <c r="AQ133" s="37">
        <f t="shared" si="30"/>
        <v>-34.409494005315892</v>
      </c>
      <c r="AR133" s="37">
        <f t="shared" si="31"/>
        <v>261.82047091655954</v>
      </c>
      <c r="AS133" s="37"/>
      <c r="AT133" s="37">
        <f t="shared" si="32"/>
        <v>18.157133812906618</v>
      </c>
      <c r="AU133" s="37">
        <f t="shared" si="33"/>
        <v>20.895450827721799</v>
      </c>
      <c r="AV133" s="37">
        <f t="shared" si="34"/>
        <v>20.094791912691264</v>
      </c>
      <c r="AW133" s="37">
        <f t="shared" si="35"/>
        <v>11.966489772828847</v>
      </c>
      <c r="AX133" s="36"/>
      <c r="AY133" s="39">
        <f>'TWO BELLCRANK'!BA83/AB133</f>
        <v>2723.9841742546437</v>
      </c>
      <c r="AZ133" s="50"/>
      <c r="BA133" s="39">
        <f t="shared" si="37"/>
        <v>13443.25687803011</v>
      </c>
    </row>
    <row r="134" spans="2:53" s="2" customFormat="1" ht="13.8" x14ac:dyDescent="0.3">
      <c r="M134" s="15"/>
      <c r="N134" s="15"/>
      <c r="O134" s="15"/>
      <c r="P134" s="15"/>
      <c r="Q134" s="15"/>
      <c r="R134" s="16"/>
      <c r="S134" s="16"/>
      <c r="V134" s="37">
        <f>'TWO BELLCRANK'!AV84-'TWO BELLCRANK'!$AK$37</f>
        <v>0.95407644660829405</v>
      </c>
      <c r="W134" s="37">
        <f>DEGREES(ASIN(V134/'TWO BELLCRANK'!$C$49))+'TWO BELLCRANK'!$AL$46</f>
        <v>73.799153608756384</v>
      </c>
      <c r="X134" s="37">
        <f>'TWO BELLCRANK'!$AK$37+'TWO BELLCRANK'!$J$47*SIN(RADIANS(W134))</f>
        <v>13.375926605529454</v>
      </c>
      <c r="Y134" s="37">
        <f>'TWO BELLCRANK'!$AL$37-'TWO BELLCRANK'!$J$47*COS(RADIANS(W134))</f>
        <v>5.0721830663404557</v>
      </c>
      <c r="Z134" s="36"/>
      <c r="AA134" s="36"/>
      <c r="AB134" s="37">
        <f>(ABS(('TWO BELLCRANK'!Z30-X134)*('TWO BELLCRANK'!AA30-'TWO BELLCRANK'!$AL$37)-('TWO BELLCRANK'!Z30-'TWO BELLCRANK'!$AK$37)*('TWO BELLCRANK'!AA30-Y134)))/SQRT(('TWO BELLCRANK'!Z30-X134)^2+('TWO BELLCRANK'!AA30-Y134)^2)</f>
        <v>2.827118215220628</v>
      </c>
      <c r="AC134" s="37"/>
      <c r="AD134" s="37">
        <f>(ABS(('TWO BELLCRANK'!Z30-X134)*('TWO BELLCRANK'!AA30-'TWO BELLCRANK'!$AL$43)-('TWO BELLCRANK'!Z30-'TWO BELLCRANK'!$AK$43)*('TWO BELLCRANK'!AA30-Y134)))/SQRT(('TWO BELLCRANK'!Z30-X134)^2+('TWO BELLCRANK'!AA30-Y134)^2)</f>
        <v>4.9083908738875079</v>
      </c>
      <c r="AE134" s="36"/>
      <c r="AF134" s="37">
        <f t="shared" si="25"/>
        <v>5.0721830663404557</v>
      </c>
      <c r="AG134" s="37">
        <f t="shared" si="26"/>
        <v>13.375926605529454</v>
      </c>
      <c r="AH134" s="37">
        <f>'TWO BELLCRANK'!$J$48</f>
        <v>15</v>
      </c>
      <c r="AI134" s="37">
        <f>'TWO BELLCRANK'!$AK$43</f>
        <v>17.14</v>
      </c>
      <c r="AJ134" s="37">
        <f>'TWO BELLCRANK'!$AL$43</f>
        <v>16</v>
      </c>
      <c r="AK134" s="37">
        <f>'TWO BELLCRANK'!$J$49</f>
        <v>5</v>
      </c>
      <c r="AL134" s="37"/>
      <c r="AM134" s="37">
        <f t="shared" si="27"/>
        <v>22.586402718147074</v>
      </c>
      <c r="AN134" s="37">
        <f t="shared" si="28"/>
        <v>-0.21744391789301035</v>
      </c>
      <c r="AO134" s="37"/>
      <c r="AP134" s="37">
        <f t="shared" si="29"/>
        <v>1.0472818574286622</v>
      </c>
      <c r="AQ134" s="37">
        <f t="shared" si="30"/>
        <v>-34.368574290914083</v>
      </c>
      <c r="AR134" s="37">
        <f t="shared" si="31"/>
        <v>260.66330256823994</v>
      </c>
      <c r="AS134" s="37"/>
      <c r="AT134" s="37">
        <f t="shared" si="32"/>
        <v>18.03774897152109</v>
      </c>
      <c r="AU134" s="37">
        <f t="shared" si="33"/>
        <v>20.918744431674892</v>
      </c>
      <c r="AV134" s="37">
        <f t="shared" si="34"/>
        <v>19.999214863771769</v>
      </c>
      <c r="AW134" s="37">
        <f t="shared" si="35"/>
        <v>11.898184504053543</v>
      </c>
      <c r="AX134" s="36"/>
      <c r="AY134" s="39">
        <f>'TWO BELLCRANK'!BA84/AB134</f>
        <v>2685.1709739197563</v>
      </c>
      <c r="AZ134" s="50"/>
      <c r="BA134" s="39">
        <f t="shared" si="37"/>
        <v>13179.868703215363</v>
      </c>
    </row>
    <row r="135" spans="2:53" s="2" customFormat="1" ht="13.8" x14ac:dyDescent="0.3">
      <c r="M135" s="15"/>
      <c r="N135" s="15"/>
      <c r="O135" s="15"/>
      <c r="P135" s="15"/>
      <c r="Q135" s="15"/>
      <c r="R135" s="16"/>
      <c r="S135" s="16"/>
      <c r="V135" s="37">
        <f>'TWO BELLCRANK'!AV85-'TWO BELLCRANK'!$AK$37</f>
        <v>0.83945265166505223</v>
      </c>
      <c r="W135" s="37">
        <f>DEGREES(ASIN(V135/'TWO BELLCRANK'!$C$49))+'TWO BELLCRANK'!$AL$46</f>
        <v>72.114333365326246</v>
      </c>
      <c r="X135" s="37">
        <f>'TWO BELLCRANK'!$AK$37+'TWO BELLCRANK'!$J$47*SIN(RADIANS(W135))</f>
        <v>13.348348044132939</v>
      </c>
      <c r="Y135" s="37">
        <f>'TWO BELLCRANK'!$AL$37-'TWO BELLCRANK'!$J$47*COS(RADIANS(W135))</f>
        <v>4.9822206300009686</v>
      </c>
      <c r="Z135" s="36"/>
      <c r="AA135" s="36"/>
      <c r="AB135" s="37">
        <f>(ABS(('TWO BELLCRANK'!Z31-X135)*('TWO BELLCRANK'!AA31-'TWO BELLCRANK'!$AL$37)-('TWO BELLCRANK'!Z31-'TWO BELLCRANK'!$AK$37)*('TWO BELLCRANK'!AA31-Y135)))/SQRT(('TWO BELLCRANK'!Z31-X135)^2+('TWO BELLCRANK'!AA31-Y135)^2)</f>
        <v>2.8797051010863877</v>
      </c>
      <c r="AC135" s="37"/>
      <c r="AD135" s="37">
        <f>(ABS(('TWO BELLCRANK'!Z31-X135)*('TWO BELLCRANK'!AA31-'TWO BELLCRANK'!$AL$43)-('TWO BELLCRANK'!Z31-'TWO BELLCRANK'!$AK$43)*('TWO BELLCRANK'!AA31-Y135)))/SQRT(('TWO BELLCRANK'!Z31-X135)^2+('TWO BELLCRANK'!AA31-Y135)^2)</f>
        <v>4.8780852592904145</v>
      </c>
      <c r="AE135" s="36"/>
      <c r="AF135" s="37">
        <f t="shared" si="25"/>
        <v>4.9822206300009686</v>
      </c>
      <c r="AG135" s="37">
        <f t="shared" si="26"/>
        <v>13.348348044132939</v>
      </c>
      <c r="AH135" s="37">
        <f>'TWO BELLCRANK'!$J$48</f>
        <v>15</v>
      </c>
      <c r="AI135" s="37">
        <f>'TWO BELLCRANK'!$AK$43</f>
        <v>17.14</v>
      </c>
      <c r="AJ135" s="37">
        <f>'TWO BELLCRANK'!$AL$43</f>
        <v>16</v>
      </c>
      <c r="AK135" s="37">
        <f>'TWO BELLCRANK'!$J$49</f>
        <v>5</v>
      </c>
      <c r="AL135" s="37"/>
      <c r="AM135" s="37">
        <f t="shared" si="27"/>
        <v>22.486782554877401</v>
      </c>
      <c r="AN135" s="37">
        <f t="shared" si="28"/>
        <v>-0.21810331271600239</v>
      </c>
      <c r="AO135" s="37"/>
      <c r="AP135" s="37">
        <f t="shared" si="29"/>
        <v>1.0475690550176944</v>
      </c>
      <c r="AQ135" s="37">
        <f t="shared" si="30"/>
        <v>-34.332301975181785</v>
      </c>
      <c r="AR135" s="37">
        <f t="shared" si="31"/>
        <v>259.58808368914129</v>
      </c>
      <c r="AS135" s="37"/>
      <c r="AT135" s="37">
        <f t="shared" si="32"/>
        <v>17.919962842082235</v>
      </c>
      <c r="AU135" s="37">
        <f t="shared" si="33"/>
        <v>20.938791144092953</v>
      </c>
      <c r="AV135" s="37">
        <f t="shared" si="34"/>
        <v>19.9056354982391</v>
      </c>
      <c r="AW135" s="37">
        <f t="shared" si="35"/>
        <v>11.834515599491487</v>
      </c>
      <c r="AX135" s="36"/>
      <c r="AY135" s="39">
        <f>'TWO BELLCRANK'!BA85/AB135</f>
        <v>2656.6996652057155</v>
      </c>
      <c r="AZ135" s="50"/>
      <c r="BA135" s="39">
        <f t="shared" si="37"/>
        <v>12959.607475201779</v>
      </c>
    </row>
    <row r="136" spans="2:53" s="2" customFormat="1" ht="13.8" x14ac:dyDescent="0.3">
      <c r="M136" s="15"/>
      <c r="N136" s="15"/>
      <c r="O136" s="15"/>
      <c r="P136" s="15"/>
      <c r="Q136" s="15"/>
      <c r="R136" s="16"/>
      <c r="S136" s="16"/>
      <c r="V136" s="37">
        <f>'TWO BELLCRANK'!AV86-'TWO BELLCRANK'!$AK$37</f>
        <v>0.7250962831055574</v>
      </c>
      <c r="W136" s="37">
        <f>DEGREES(ASIN(V136/'TWO BELLCRANK'!$C$49))+'TWO BELLCRANK'!$AL$46</f>
        <v>70.443979618172818</v>
      </c>
      <c r="X136" s="37">
        <f>'TWO BELLCRANK'!$AK$37+'TWO BELLCRANK'!$J$47*SIN(RADIANS(W136))</f>
        <v>13.318406925495642</v>
      </c>
      <c r="Y136" s="37">
        <f>'TWO BELLCRANK'!$AL$37-'TWO BELLCRANK'!$J$47*COS(RADIANS(W136))</f>
        <v>4.8938692546318538</v>
      </c>
      <c r="Z136" s="36"/>
      <c r="AA136" s="36"/>
      <c r="AB136" s="37">
        <f>(ABS(('TWO BELLCRANK'!Z32-X136)*('TWO BELLCRANK'!AA32-'TWO BELLCRANK'!$AL$37)-('TWO BELLCRANK'!Z32-'TWO BELLCRANK'!$AK$37)*('TWO BELLCRANK'!AA32-Y136)))/SQRT(('TWO BELLCRANK'!Z32-X136)^2+('TWO BELLCRANK'!AA32-Y136)^2)</f>
        <v>2.9280254198581237</v>
      </c>
      <c r="AC136" s="37"/>
      <c r="AD136" s="37">
        <f>(ABS(('TWO BELLCRANK'!Z32-X136)*('TWO BELLCRANK'!AA32-'TWO BELLCRANK'!$AL$43)-('TWO BELLCRANK'!Z32-'TWO BELLCRANK'!$AK$43)*('TWO BELLCRANK'!AA32-Y136)))/SQRT(('TWO BELLCRANK'!Z32-X136)^2+('TWO BELLCRANK'!AA32-Y136)^2)</f>
        <v>4.8447199339310716</v>
      </c>
      <c r="AE136" s="36"/>
      <c r="AF136" s="37">
        <f t="shared" si="25"/>
        <v>4.8938692546318538</v>
      </c>
      <c r="AG136" s="37">
        <f t="shared" si="26"/>
        <v>13.318406925495642</v>
      </c>
      <c r="AH136" s="37">
        <f>'TWO BELLCRANK'!$J$48</f>
        <v>15</v>
      </c>
      <c r="AI136" s="37">
        <f>'TWO BELLCRANK'!$AK$43</f>
        <v>17.14</v>
      </c>
      <c r="AJ136" s="37">
        <f>'TWO BELLCRANK'!$AL$43</f>
        <v>16</v>
      </c>
      <c r="AK136" s="37">
        <f>'TWO BELLCRANK'!$J$49</f>
        <v>5</v>
      </c>
      <c r="AL136" s="37"/>
      <c r="AM136" s="37">
        <f t="shared" si="27"/>
        <v>22.392774178608168</v>
      </c>
      <c r="AN136" s="37">
        <f t="shared" si="28"/>
        <v>-0.21897472191521525</v>
      </c>
      <c r="AO136" s="37"/>
      <c r="AP136" s="37">
        <f t="shared" si="29"/>
        <v>1.0479499288378458</v>
      </c>
      <c r="AQ136" s="37">
        <f t="shared" si="30"/>
        <v>-34.300449530088294</v>
      </c>
      <c r="AR136" s="37">
        <f t="shared" si="31"/>
        <v>258.5916365714528</v>
      </c>
      <c r="AS136" s="37"/>
      <c r="AT136" s="37">
        <f t="shared" si="32"/>
        <v>17.804002546887794</v>
      </c>
      <c r="AU136" s="37">
        <f t="shared" si="33"/>
        <v>20.955713936228204</v>
      </c>
      <c r="AV136" s="37">
        <f t="shared" si="34"/>
        <v>19.81428410179689</v>
      </c>
      <c r="AW136" s="37">
        <f t="shared" si="35"/>
        <v>11.775286454340801</v>
      </c>
      <c r="AX136" s="36"/>
      <c r="AY136" s="39">
        <f>'TWO BELLCRANK'!BA86/AB136</f>
        <v>2637.6730289509396</v>
      </c>
      <c r="AZ136" s="50"/>
      <c r="BA136" s="39">
        <f t="shared" si="37"/>
        <v>12778.787102550965</v>
      </c>
    </row>
    <row r="137" spans="2:53" s="2" customFormat="1" ht="13.8" x14ac:dyDescent="0.3">
      <c r="M137" s="15"/>
      <c r="N137" s="15"/>
      <c r="O137" s="15"/>
      <c r="P137" s="15"/>
      <c r="Q137" s="15"/>
      <c r="R137" s="16"/>
      <c r="S137" s="16"/>
      <c r="V137" s="37">
        <f>'TWO BELLCRANK'!AV87-'TWO BELLCRANK'!$AK$37</f>
        <v>0.61129666164163154</v>
      </c>
      <c r="W137" s="37">
        <f>DEGREES(ASIN(V137/'TWO BELLCRANK'!$C$49))+'TWO BELLCRANK'!$AL$46</f>
        <v>68.790626719846543</v>
      </c>
      <c r="X137" s="37">
        <f>'TWO BELLCRANK'!$AK$37+'TWO BELLCRANK'!$J$47*SIN(RADIANS(W137))</f>
        <v>13.286246812520837</v>
      </c>
      <c r="Y137" s="37">
        <f>'TWO BELLCRANK'!$AL$37-'TWO BELLCRANK'!$J$47*COS(RADIANS(W137))</f>
        <v>4.807313317177627</v>
      </c>
      <c r="Z137" s="36"/>
      <c r="AA137" s="36"/>
      <c r="AB137" s="37">
        <f>(ABS(('TWO BELLCRANK'!Z33-X137)*('TWO BELLCRANK'!AA33-'TWO BELLCRANK'!$AL$37)-('TWO BELLCRANK'!Z33-'TWO BELLCRANK'!$AK$37)*('TWO BELLCRANK'!AA33-Y137)))/SQRT(('TWO BELLCRANK'!Z33-X137)^2+('TWO BELLCRANK'!AA33-Y137)^2)</f>
        <v>2.9720242153128811</v>
      </c>
      <c r="AC137" s="37"/>
      <c r="AD137" s="37">
        <f>(ABS(('TWO BELLCRANK'!Z33-X137)*('TWO BELLCRANK'!AA33-'TWO BELLCRANK'!$AL$43)-('TWO BELLCRANK'!Z33-'TWO BELLCRANK'!$AK$43)*('TWO BELLCRANK'!AA33-Y137)))/SQRT(('TWO BELLCRANK'!Z33-X137)^2+('TWO BELLCRANK'!AA33-Y137)^2)</f>
        <v>4.8087854359712825</v>
      </c>
      <c r="AE137" s="36"/>
      <c r="AF137" s="37">
        <f t="shared" si="25"/>
        <v>4.807313317177627</v>
      </c>
      <c r="AG137" s="37">
        <f t="shared" si="26"/>
        <v>13.286246812520837</v>
      </c>
      <c r="AH137" s="37">
        <f>'TWO BELLCRANK'!$J$48</f>
        <v>15</v>
      </c>
      <c r="AI137" s="37">
        <f>'TWO BELLCRANK'!$AK$43</f>
        <v>17.14</v>
      </c>
      <c r="AJ137" s="37">
        <f>'TWO BELLCRANK'!$AL$43</f>
        <v>16</v>
      </c>
      <c r="AK137" s="37">
        <f>'TWO BELLCRANK'!$J$49</f>
        <v>5</v>
      </c>
      <c r="AL137" s="37"/>
      <c r="AM137" s="37">
        <f t="shared" si="27"/>
        <v>22.304344481301793</v>
      </c>
      <c r="AN137" s="37">
        <f t="shared" si="28"/>
        <v>-0.22004557946477504</v>
      </c>
      <c r="AO137" s="37"/>
      <c r="AP137" s="37">
        <f t="shared" si="29"/>
        <v>1.0484200570419886</v>
      </c>
      <c r="AQ137" s="37">
        <f t="shared" si="30"/>
        <v>-34.272782347887535</v>
      </c>
      <c r="AR137" s="37">
        <f t="shared" si="31"/>
        <v>257.67045392155245</v>
      </c>
      <c r="AS137" s="37"/>
      <c r="AT137" s="37">
        <f t="shared" si="32"/>
        <v>17.690065545938513</v>
      </c>
      <c r="AU137" s="37">
        <f t="shared" si="33"/>
        <v>20.969650681403195</v>
      </c>
      <c r="AV137" s="37">
        <f t="shared" si="34"/>
        <v>19.725347972384835</v>
      </c>
      <c r="AW137" s="37">
        <f t="shared" si="35"/>
        <v>11.720283203097958</v>
      </c>
      <c r="AX137" s="36"/>
      <c r="AY137" s="39">
        <f>'TWO BELLCRANK'!BA87/AB137</f>
        <v>2627.3315854352873</v>
      </c>
      <c r="AZ137" s="50"/>
      <c r="BA137" s="39">
        <f t="shared" si="37"/>
        <v>12634.273863508548</v>
      </c>
    </row>
    <row r="138" spans="2:53" s="2" customFormat="1" ht="13.8" x14ac:dyDescent="0.3">
      <c r="M138" s="15"/>
      <c r="N138" s="15"/>
      <c r="O138" s="15"/>
      <c r="P138" s="15"/>
      <c r="Q138" s="15"/>
      <c r="R138" s="16"/>
      <c r="S138" s="16"/>
      <c r="V138" s="37">
        <f>'TWO BELLCRANK'!AV88-'TWO BELLCRANK'!$AK$37</f>
        <v>0.4983198111170033</v>
      </c>
      <c r="W138" s="37">
        <f>DEGREES(ASIN(V138/'TWO BELLCRANK'!$C$49))+'TWO BELLCRANK'!$AL$46</f>
        <v>67.156499239290156</v>
      </c>
      <c r="X138" s="37">
        <f>'TWO BELLCRANK'!$AK$37+'TWO BELLCRANK'!$J$47*SIN(RADIANS(W138))</f>
        <v>13.252019750016931</v>
      </c>
      <c r="Y138" s="37">
        <f>'TWO BELLCRANK'!$AL$37-'TWO BELLCRANK'!$J$47*COS(RADIANS(W138))</f>
        <v>4.7227107768276824</v>
      </c>
      <c r="Z138" s="36"/>
      <c r="AA138" s="36"/>
      <c r="AB138" s="37">
        <f>(ABS(('TWO BELLCRANK'!Z34-X138)*('TWO BELLCRANK'!AA34-'TWO BELLCRANK'!$AL$37)-('TWO BELLCRANK'!Z34-'TWO BELLCRANK'!$AK$37)*('TWO BELLCRANK'!AA34-Y138)))/SQRT(('TWO BELLCRANK'!Z34-X138)^2+('TWO BELLCRANK'!AA34-Y138)^2)</f>
        <v>3.0117033271400295</v>
      </c>
      <c r="AC138" s="37"/>
      <c r="AD138" s="37">
        <f>(ABS(('TWO BELLCRANK'!Z34-X138)*('TWO BELLCRANK'!AA34-'TWO BELLCRANK'!$AL$43)-('TWO BELLCRANK'!Z34-'TWO BELLCRANK'!$AK$43)*('TWO BELLCRANK'!AA34-Y138)))/SQRT(('TWO BELLCRANK'!Z34-X138)^2+('TWO BELLCRANK'!AA34-Y138)^2)</f>
        <v>4.7707607785163963</v>
      </c>
      <c r="AE138" s="36"/>
      <c r="AF138" s="37">
        <f t="shared" si="25"/>
        <v>4.7227107768276824</v>
      </c>
      <c r="AG138" s="37">
        <f t="shared" si="26"/>
        <v>13.252019750016931</v>
      </c>
      <c r="AH138" s="37">
        <f>'TWO BELLCRANK'!$J$48</f>
        <v>15</v>
      </c>
      <c r="AI138" s="37">
        <f>'TWO BELLCRANK'!$AK$43</f>
        <v>17.14</v>
      </c>
      <c r="AJ138" s="37">
        <f>'TWO BELLCRANK'!$AL$43</f>
        <v>16</v>
      </c>
      <c r="AK138" s="37">
        <f>'TWO BELLCRANK'!$J$49</f>
        <v>5</v>
      </c>
      <c r="AL138" s="37"/>
      <c r="AM138" s="37">
        <f t="shared" si="27"/>
        <v>22.22141908532473</v>
      </c>
      <c r="AN138" s="37">
        <f t="shared" si="28"/>
        <v>-0.22130274978656142</v>
      </c>
      <c r="AO138" s="37"/>
      <c r="AP138" s="37">
        <f t="shared" si="29"/>
        <v>1.0489749070630934</v>
      </c>
      <c r="AQ138" s="37">
        <f t="shared" si="30"/>
        <v>-34.249064032800554</v>
      </c>
      <c r="AR138" s="37">
        <f t="shared" si="31"/>
        <v>256.82081992070243</v>
      </c>
      <c r="AS138" s="37"/>
      <c r="AT138" s="37">
        <f t="shared" si="32"/>
        <v>17.578321332272239</v>
      </c>
      <c r="AU138" s="37">
        <f t="shared" si="33"/>
        <v>20.980750386204381</v>
      </c>
      <c r="AV138" s="37">
        <f t="shared" si="34"/>
        <v>19.638975028901985</v>
      </c>
      <c r="AW138" s="37">
        <f t="shared" si="35"/>
        <v>11.669281375461535</v>
      </c>
      <c r="AX138" s="36"/>
      <c r="AY138" s="39">
        <f>'TWO BELLCRANK'!BA88/AB138</f>
        <v>2625.0346041739335</v>
      </c>
      <c r="AZ138" s="50"/>
      <c r="BA138" s="39">
        <f t="shared" si="37"/>
        <v>12523.412131841316</v>
      </c>
    </row>
    <row r="139" spans="2:53" s="2" customFormat="1" ht="13.8" x14ac:dyDescent="0.3">
      <c r="M139" s="15"/>
      <c r="N139" s="15"/>
      <c r="O139" s="15"/>
      <c r="P139" s="15"/>
      <c r="Q139" s="15"/>
      <c r="R139" s="16"/>
      <c r="S139" s="16"/>
      <c r="V139" s="51">
        <f>'TWO BELLCRANK'!AV89-'TWO BELLCRANK'!$AK$37</f>
        <v>0.38640848629968261</v>
      </c>
      <c r="W139" s="51">
        <f>DEGREES(ASIN(V139/'TWO BELLCRANK'!$C$49))+'TWO BELLCRANK'!$AL$46</f>
        <v>65.54353878822792</v>
      </c>
      <c r="X139" s="51">
        <f>'TWO BELLCRANK'!$AK$37+'TWO BELLCRANK'!$J$47*SIN(RADIANS(W139))</f>
        <v>13.215883620893795</v>
      </c>
      <c r="Y139" s="51">
        <f>'TWO BELLCRANK'!$AL$37-'TWO BELLCRANK'!$J$47*COS(RADIANS(W139))</f>
        <v>4.6401947270905595</v>
      </c>
      <c r="Z139" s="52"/>
      <c r="AA139" s="52"/>
      <c r="AB139" s="37">
        <f>(ABS(('TWO BELLCRANK'!Z35-X139)*('TWO BELLCRANK'!AA35-'TWO BELLCRANK'!$AL$37)-('TWO BELLCRANK'!Z35-'TWO BELLCRANK'!$AK$37)*('TWO BELLCRANK'!AA35-Y139)))/SQRT(('TWO BELLCRANK'!Z35-X139)^2+('TWO BELLCRANK'!AA35-Y139)^2)</f>
        <v>3.0471144992224608</v>
      </c>
      <c r="AC139" s="51"/>
      <c r="AD139" s="37">
        <f>(ABS(('TWO BELLCRANK'!Z35-X139)*('TWO BELLCRANK'!AA35-'TWO BELLCRANK'!$AL$43)-('TWO BELLCRANK'!Z35-'TWO BELLCRANK'!$AK$43)*('TWO BELLCRANK'!AA35-Y139)))/SQRT(('TWO BELLCRANK'!Z35-X139)^2+('TWO BELLCRANK'!AA35-Y139)^2)</f>
        <v>4.7311050736953826</v>
      </c>
      <c r="AE139" s="52"/>
      <c r="AF139" s="51">
        <f t="shared" si="25"/>
        <v>4.6401947270905595</v>
      </c>
      <c r="AG139" s="51">
        <f t="shared" si="26"/>
        <v>13.215883620893795</v>
      </c>
      <c r="AH139" s="51">
        <f>'TWO BELLCRANK'!$J$48</f>
        <v>15</v>
      </c>
      <c r="AI139" s="51">
        <f>'TWO BELLCRANK'!$AK$43</f>
        <v>17.14</v>
      </c>
      <c r="AJ139" s="51">
        <f>'TWO BELLCRANK'!$AL$43</f>
        <v>16</v>
      </c>
      <c r="AK139" s="51">
        <f>'TWO BELLCRANK'!$J$49</f>
        <v>5</v>
      </c>
      <c r="AL139" s="51"/>
      <c r="AM139" s="51">
        <f t="shared" si="27"/>
        <v>22.143889481760681</v>
      </c>
      <c r="AN139" s="51">
        <f t="shared" si="28"/>
        <v>-0.22273278009699565</v>
      </c>
      <c r="AO139" s="51"/>
      <c r="AP139" s="51">
        <f t="shared" si="29"/>
        <v>1.0496098913297367</v>
      </c>
      <c r="AQ139" s="51">
        <f t="shared" si="30"/>
        <v>-34.229060431141342</v>
      </c>
      <c r="AR139" s="51">
        <f t="shared" si="31"/>
        <v>256.03890994567524</v>
      </c>
      <c r="AS139" s="51"/>
      <c r="AT139" s="51">
        <f t="shared" si="32"/>
        <v>17.468913323937013</v>
      </c>
      <c r="AU139" s="51">
        <f t="shared" si="33"/>
        <v>20.989169873369374</v>
      </c>
      <c r="AV139" s="51">
        <f t="shared" si="34"/>
        <v>19.555277659980305</v>
      </c>
      <c r="AW139" s="51">
        <f t="shared" si="35"/>
        <v>11.62205141359564</v>
      </c>
      <c r="AX139" s="52"/>
      <c r="AY139" s="39">
        <f>'TWO BELLCRANK'!BA89/AB139</f>
        <v>2630.244757244071</v>
      </c>
      <c r="AZ139" s="50"/>
      <c r="BA139" s="39">
        <f t="shared" si="37"/>
        <v>12443.964316058104</v>
      </c>
    </row>
    <row r="140" spans="2:53" s="2" customFormat="1" ht="13.8" x14ac:dyDescent="0.3">
      <c r="B140" s="54" t="s">
        <v>94</v>
      </c>
      <c r="M140" s="15"/>
      <c r="N140" s="15"/>
      <c r="O140" s="15"/>
      <c r="P140" s="15"/>
      <c r="Q140" s="15"/>
      <c r="R140" s="16"/>
      <c r="S140" s="16"/>
      <c r="V140" s="51">
        <f>'TWO BELLCRANK'!AV90-'TWO BELLCRANK'!$AK$37</f>
        <v>0.27578259941105543</v>
      </c>
      <c r="W140" s="51">
        <f>DEGREES(ASIN(V140/'TWO BELLCRANK'!$C$49))+'TWO BELLCRANK'!$AL$46</f>
        <v>63.953431088606465</v>
      </c>
      <c r="X140" s="51">
        <f>'TWO BELLCRANK'!$AK$37+'TWO BELLCRANK'!$J$47*SIN(RADIANS(W140))</f>
        <v>13.177999839344766</v>
      </c>
      <c r="Y140" s="51">
        <f>'TWO BELLCRANK'!$AL$37-'TWO BELLCRANK'!$J$47*COS(RADIANS(W140))</f>
        <v>4.5598751216466287</v>
      </c>
      <c r="Z140" s="52"/>
      <c r="AA140" s="52"/>
      <c r="AB140" s="37">
        <f>(ABS(('TWO BELLCRANK'!Z36-X140)*('TWO BELLCRANK'!AA36-'TWO BELLCRANK'!$AL$37)-('TWO BELLCRANK'!Z36-'TWO BELLCRANK'!$AK$37)*('TWO BELLCRANK'!AA36-Y140)))/SQRT(('TWO BELLCRANK'!Z36-X140)^2+('TWO BELLCRANK'!AA36-Y140)^2)</f>
        <v>3.0783521830815119</v>
      </c>
      <c r="AC140" s="51"/>
      <c r="AD140" s="37">
        <f>(ABS(('TWO BELLCRANK'!Z36-X140)*('TWO BELLCRANK'!AA36-'TWO BELLCRANK'!$AL$43)-('TWO BELLCRANK'!Z36-'TWO BELLCRANK'!$AK$43)*('TWO BELLCRANK'!AA36-Y140)))/SQRT(('TWO BELLCRANK'!Z36-X140)^2+('TWO BELLCRANK'!AA36-Y140)^2)</f>
        <v>4.6902510515032674</v>
      </c>
      <c r="AE140" s="52"/>
      <c r="AF140" s="51">
        <f t="shared" si="25"/>
        <v>4.5598751216466287</v>
      </c>
      <c r="AG140" s="51">
        <f t="shared" si="26"/>
        <v>13.177999839344766</v>
      </c>
      <c r="AH140" s="51">
        <f>'TWO BELLCRANK'!$J$48</f>
        <v>15</v>
      </c>
      <c r="AI140" s="51">
        <f>'TWO BELLCRANK'!$AK$43</f>
        <v>17.14</v>
      </c>
      <c r="AJ140" s="51">
        <f>'TWO BELLCRANK'!$AL$43</f>
        <v>16</v>
      </c>
      <c r="AK140" s="51">
        <f>'TWO BELLCRANK'!$J$49</f>
        <v>5</v>
      </c>
      <c r="AL140" s="51"/>
      <c r="AM140" s="51">
        <f t="shared" si="27"/>
        <v>22.071619498180414</v>
      </c>
      <c r="AN140" s="51">
        <f t="shared" si="28"/>
        <v>-0.22432211030838425</v>
      </c>
      <c r="AO140" s="51"/>
      <c r="AP140" s="51">
        <f t="shared" si="29"/>
        <v>1.050320409173207</v>
      </c>
      <c r="AQ140" s="51">
        <f t="shared" si="30"/>
        <v>-34.212542586139612</v>
      </c>
      <c r="AR140" s="51">
        <f t="shared" si="31"/>
        <v>255.3208708748333</v>
      </c>
      <c r="AS140" s="51"/>
      <c r="AT140" s="51">
        <f t="shared" si="32"/>
        <v>17.361960886270282</v>
      </c>
      <c r="AU140" s="51">
        <f t="shared" si="33"/>
        <v>20.995070906900725</v>
      </c>
      <c r="AV140" s="51">
        <f t="shared" si="34"/>
        <v>19.474336642600992</v>
      </c>
      <c r="AW140" s="51">
        <f t="shared" si="35"/>
        <v>11.578363149351784</v>
      </c>
      <c r="AX140" s="52"/>
      <c r="AY140" s="39">
        <f>'TWO BELLCRANK'!BA90/AB140</f>
        <v>2642.5158075033037</v>
      </c>
      <c r="AZ140" s="50"/>
      <c r="BA140" s="39">
        <f t="shared" si="37"/>
        <v>12394.062544756376</v>
      </c>
    </row>
    <row r="141" spans="2:53" s="2" customFormat="1" ht="13.8" x14ac:dyDescent="0.3">
      <c r="M141" s="15"/>
      <c r="N141" s="15"/>
      <c r="O141" s="15"/>
      <c r="P141" s="15"/>
      <c r="Q141" s="15"/>
      <c r="R141" s="16"/>
      <c r="S141" s="16"/>
      <c r="V141" s="51">
        <f>'TWO BELLCRANK'!AV91-'TWO BELLCRANK'!$AK$37</f>
        <v>0.16663997402233832</v>
      </c>
      <c r="W141" s="51">
        <f>DEGREES(ASIN(V141/'TWO BELLCRANK'!$C$49))+'TWO BELLCRANK'!$AL$46</f>
        <v>62.387632787027471</v>
      </c>
      <c r="X141" s="51">
        <f>'TWO BELLCRANK'!$AK$37+'TWO BELLCRANK'!$J$47*SIN(RADIANS(W141))</f>
        <v>13.138531381739785</v>
      </c>
      <c r="Y141" s="51">
        <f>'TWO BELLCRANK'!$AL$37-'TWO BELLCRANK'!$J$47*COS(RADIANS(W141))</f>
        <v>4.4818406076321828</v>
      </c>
      <c r="Z141" s="52"/>
      <c r="AA141" s="52"/>
      <c r="AB141" s="37">
        <f>(ABS(('TWO BELLCRANK'!Z37-X141)*('TWO BELLCRANK'!AA37-'TWO BELLCRANK'!$AL$37)-('TWO BELLCRANK'!Z37-'TWO BELLCRANK'!$AK$37)*('TWO BELLCRANK'!AA37-Y141)))/SQRT(('TWO BELLCRANK'!Z37-X141)^2+('TWO BELLCRANK'!AA37-Y141)^2)</f>
        <v>3.1055463608525464</v>
      </c>
      <c r="AC141" s="51"/>
      <c r="AD141" s="37">
        <f>(ABS(('TWO BELLCRANK'!Z37-X141)*('TWO BELLCRANK'!AA37-'TWO BELLCRANK'!$AL$43)-('TWO BELLCRANK'!Z37-'TWO BELLCRANK'!$AK$43)*('TWO BELLCRANK'!AA37-Y141)))/SQRT(('TWO BELLCRANK'!Z37-X141)^2+('TWO BELLCRANK'!AA37-Y141)^2)</f>
        <v>4.6486003711344903</v>
      </c>
      <c r="AE141" s="52"/>
      <c r="AF141" s="51">
        <f t="shared" si="25"/>
        <v>4.4818406076321828</v>
      </c>
      <c r="AG141" s="51">
        <f t="shared" si="26"/>
        <v>13.138531381739785</v>
      </c>
      <c r="AH141" s="51">
        <f>'TWO BELLCRANK'!$J$48</f>
        <v>15</v>
      </c>
      <c r="AI141" s="51">
        <f>'TWO BELLCRANK'!$AK$43</f>
        <v>17.14</v>
      </c>
      <c r="AJ141" s="51">
        <f>'TWO BELLCRANK'!$AL$43</f>
        <v>16</v>
      </c>
      <c r="AK141" s="51">
        <f>'TWO BELLCRANK'!$J$49</f>
        <v>5</v>
      </c>
      <c r="AL141" s="51"/>
      <c r="AM141" s="51">
        <f t="shared" si="27"/>
        <v>22.004451067139431</v>
      </c>
      <c r="AN141" s="51">
        <f t="shared" si="28"/>
        <v>-0.22605724336079422</v>
      </c>
      <c r="AO141" s="51"/>
      <c r="AP141" s="51">
        <f t="shared" si="29"/>
        <v>1.0511018772758813</v>
      </c>
      <c r="AQ141" s="51">
        <f t="shared" si="30"/>
        <v>-34.199288797402026</v>
      </c>
      <c r="AR141" s="51">
        <f t="shared" si="31"/>
        <v>254.66288418459396</v>
      </c>
      <c r="AS141" s="51"/>
      <c r="AT141" s="51">
        <f t="shared" si="32"/>
        <v>17.257561426439576</v>
      </c>
      <c r="AU141" s="51">
        <f t="shared" si="33"/>
        <v>20.998617740037091</v>
      </c>
      <c r="AV141" s="51">
        <f t="shared" si="34"/>
        <v>19.3962049997035</v>
      </c>
      <c r="AW141" s="51">
        <f t="shared" si="35"/>
        <v>11.537989354639219</v>
      </c>
      <c r="AX141" s="52"/>
      <c r="AY141" s="39">
        <f>'TWO BELLCRANK'!BA91/AB141</f>
        <v>2661.4828669253666</v>
      </c>
      <c r="AZ141" s="50"/>
      <c r="BA141" s="39">
        <f t="shared" si="37"/>
        <v>12372.170242957347</v>
      </c>
    </row>
    <row r="142" spans="2:53" s="2" customFormat="1" ht="13.8" x14ac:dyDescent="0.3">
      <c r="M142" s="15"/>
      <c r="N142" s="15"/>
      <c r="O142" s="15"/>
      <c r="P142" s="15"/>
      <c r="Q142" s="15"/>
      <c r="R142" s="16"/>
      <c r="S142" s="16"/>
      <c r="V142" s="51">
        <f>'TWO BELLCRANK'!AV92-'TWO BELLCRANK'!$AK$37</f>
        <v>5.9157359272772325E-2</v>
      </c>
      <c r="W142" s="51">
        <f>DEGREES(ASIN(V142/'TWO BELLCRANK'!$C$49))+'TWO BELLCRANK'!$AL$46</f>
        <v>60.847397646396459</v>
      </c>
      <c r="X142" s="51">
        <f>'TWO BELLCRANK'!$AK$37+'TWO BELLCRANK'!$J$47*SIN(RADIANS(W142))</f>
        <v>13.097641145587476</v>
      </c>
      <c r="Y142" s="51">
        <f>'TWO BELLCRANK'!$AL$37-'TWO BELLCRANK'!$J$47*COS(RADIANS(W142))</f>
        <v>4.4061604099877592</v>
      </c>
      <c r="Z142" s="52"/>
      <c r="AA142" s="52"/>
      <c r="AB142" s="37">
        <f>(ABS(('TWO BELLCRANK'!Z38-X142)*('TWO BELLCRANK'!AA38-'TWO BELLCRANK'!$AL$37)-('TWO BELLCRANK'!Z38-'TWO BELLCRANK'!$AK$37)*('TWO BELLCRANK'!AA38-Y142)))/SQRT(('TWO BELLCRANK'!Z38-X142)^2+('TWO BELLCRANK'!AA38-Y142)^2)</f>
        <v>3.128855647618916</v>
      </c>
      <c r="AC142" s="51"/>
      <c r="AD142" s="37">
        <f>(ABS(('TWO BELLCRANK'!Z38-X142)*('TWO BELLCRANK'!AA38-'TWO BELLCRANK'!$AL$43)-('TWO BELLCRANK'!Z38-'TWO BELLCRANK'!$AK$43)*('TWO BELLCRANK'!AA38-Y142)))/SQRT(('TWO BELLCRANK'!Z38-X142)^2+('TWO BELLCRANK'!AA38-Y142)^2)</f>
        <v>4.6065205591159879</v>
      </c>
      <c r="AE142" s="52"/>
      <c r="AF142" s="51">
        <f t="shared" si="25"/>
        <v>4.4061604099877592</v>
      </c>
      <c r="AG142" s="51">
        <f t="shared" si="26"/>
        <v>13.097641145587476</v>
      </c>
      <c r="AH142" s="51">
        <f>'TWO BELLCRANK'!$J$48</f>
        <v>15</v>
      </c>
      <c r="AI142" s="51">
        <f>'TWO BELLCRANK'!$AK$43</f>
        <v>17.14</v>
      </c>
      <c r="AJ142" s="51">
        <f>'TWO BELLCRANK'!$AL$43</f>
        <v>16</v>
      </c>
      <c r="AK142" s="51">
        <f>'TWO BELLCRANK'!$J$49</f>
        <v>5</v>
      </c>
      <c r="AL142" s="51"/>
      <c r="AM142" s="51">
        <f t="shared" si="27"/>
        <v>21.942209296447295</v>
      </c>
      <c r="AN142" s="51">
        <f t="shared" si="28"/>
        <v>-0.22792487952251125</v>
      </c>
      <c r="AO142" s="51"/>
      <c r="AP142" s="51">
        <f t="shared" si="29"/>
        <v>1.0519497507053512</v>
      </c>
      <c r="AQ142" s="51">
        <f t="shared" si="30"/>
        <v>-34.189085950669266</v>
      </c>
      <c r="AR142" s="51">
        <f t="shared" si="31"/>
        <v>254.06121412688469</v>
      </c>
      <c r="AS142" s="51"/>
      <c r="AT142" s="51">
        <f t="shared" si="32"/>
        <v>17.155792511012816</v>
      </c>
      <c r="AU142" s="51">
        <f t="shared" si="33"/>
        <v>20.999975059597404</v>
      </c>
      <c r="AV142" s="51">
        <f t="shared" si="34"/>
        <v>19.320911700975238</v>
      </c>
      <c r="AW142" s="51">
        <f t="shared" si="35"/>
        <v>11.500708483266569</v>
      </c>
      <c r="AX142" s="52"/>
      <c r="AY142" s="39">
        <f>'TWO BELLCRANK'!BA92/AB142</f>
        <v>2686.8548748044982</v>
      </c>
      <c r="AZ142" s="50"/>
      <c r="BA142" s="39">
        <f t="shared" si="37"/>
        <v>12377.052220147934</v>
      </c>
    </row>
    <row r="143" spans="2:53" s="2" customFormat="1" ht="13.8" x14ac:dyDescent="0.3">
      <c r="M143" s="15"/>
      <c r="N143" s="15"/>
      <c r="O143" s="15"/>
      <c r="P143" s="15"/>
      <c r="Q143" s="15"/>
      <c r="R143" s="16"/>
      <c r="S143" s="16"/>
      <c r="V143" s="51">
        <f>'TWO BELLCRANK'!AV93-'TWO BELLCRANK'!$AK$37</f>
        <v>-4.650835665319164E-2</v>
      </c>
      <c r="W143" s="51">
        <f>DEGREES(ASIN(V143/'TWO BELLCRANK'!$C$49))+'TWO BELLCRANK'!$AL$46</f>
        <v>59.333801851879691</v>
      </c>
      <c r="X143" s="51">
        <f>'TWO BELLCRANK'!$AK$37+'TWO BELLCRANK'!$J$47*SIN(RADIANS(W143))</f>
        <v>13.055490619463697</v>
      </c>
      <c r="Y143" s="51">
        <f>'TWO BELLCRANK'!$AL$37-'TWO BELLCRANK'!$J$47*COS(RADIANS(W143))</f>
        <v>4.3328862203374552</v>
      </c>
      <c r="Z143" s="52"/>
      <c r="AA143" s="52"/>
      <c r="AB143" s="37">
        <f>(ABS(('TWO BELLCRANK'!Z39-X143)*('TWO BELLCRANK'!AA39-'TWO BELLCRANK'!$AL$37)-('TWO BELLCRANK'!Z39-'TWO BELLCRANK'!$AK$37)*('TWO BELLCRANK'!AA39-Y143)))/SQRT(('TWO BELLCRANK'!Z39-X143)^2+('TWO BELLCRANK'!AA39-Y143)^2)</f>
        <v>3.1484608667489709</v>
      </c>
      <c r="AC143" s="51"/>
      <c r="AD143" s="37">
        <f>(ABS(('TWO BELLCRANK'!Z39-X143)*('TWO BELLCRANK'!AA39-'TWO BELLCRANK'!$AL$43)-('TWO BELLCRANK'!Z39-'TWO BELLCRANK'!$AK$43)*('TWO BELLCRANK'!AA39-Y143)))/SQRT(('TWO BELLCRANK'!Z39-X143)^2+('TWO BELLCRANK'!AA39-Y143)^2)</f>
        <v>4.5643433684028736</v>
      </c>
      <c r="AE143" s="52"/>
      <c r="AF143" s="51">
        <f t="shared" ref="AF143:AF160" si="38">Y143</f>
        <v>4.3328862203374552</v>
      </c>
      <c r="AG143" s="51">
        <f t="shared" ref="AG143:AG160" si="39">X143</f>
        <v>13.055490619463697</v>
      </c>
      <c r="AH143" s="51">
        <f>'TWO BELLCRANK'!$J$48</f>
        <v>15</v>
      </c>
      <c r="AI143" s="51">
        <f>'TWO BELLCRANK'!$AK$43</f>
        <v>17.14</v>
      </c>
      <c r="AJ143" s="51">
        <f>'TWO BELLCRANK'!$AL$43</f>
        <v>16</v>
      </c>
      <c r="AK143" s="51">
        <f>'TWO BELLCRANK'!$J$49</f>
        <v>5</v>
      </c>
      <c r="AL143" s="51"/>
      <c r="AM143" s="51">
        <f t="shared" ref="AM143:AM160" si="40">(AK143^2-AH143^2-AI143^2+AF143^2-AJ143^2+AG143^2)/(2*(+AF143-AI143))</f>
        <v>21.88470686412046</v>
      </c>
      <c r="AN143" s="51">
        <f t="shared" ref="AN143:AN160" si="41">-((+AG143-AJ143))/((+AF143-AI143))</f>
        <v>-0.22991201852302806</v>
      </c>
      <c r="AO143" s="51"/>
      <c r="AP143" s="51">
        <f t="shared" ref="AP143:AP160" si="42">1+AN143^2</f>
        <v>1.0528595362613331</v>
      </c>
      <c r="AQ143" s="51">
        <f t="shared" ref="AQ143:AQ160" si="43">2*AN143*AM143-2*AF143*AN143-2*AG143</f>
        <v>-34.181730264860001</v>
      </c>
      <c r="AR143" s="51">
        <f t="shared" ref="AR143:AR160" si="44">AM143^2-2*AF143*AM143+AF143^2+AG143^2-AH143^2</f>
        <v>253.51224322643191</v>
      </c>
      <c r="AS143" s="51"/>
      <c r="AT143" s="51">
        <f t="shared" ref="AT143:AT160" si="45">AM143+AN143*AU143</f>
        <v>17.056713966130992</v>
      </c>
      <c r="AU143" s="51">
        <f t="shared" ref="AU143:AU160" si="46">(-AQ143+(AQ143^2-4*AP143*AR143)^0.5)/(2*AP143)</f>
        <v>20.999306295533639</v>
      </c>
      <c r="AV143" s="51">
        <f t="shared" ref="AV143:AV160" si="47">AM143+AW143*AN143</f>
        <v>19.248465140927763</v>
      </c>
      <c r="AW143" s="51">
        <f t="shared" ref="AW143:AW160" si="48">(-AQ143-(AQ143^2-4*AP143*AR143)^0.5)/(2*AP143)</f>
        <v>11.466306720840905</v>
      </c>
      <c r="AX143" s="52"/>
      <c r="AY143" s="39">
        <f>'TWO BELLCRANK'!BA93/AB143</f>
        <v>2718.4090397403129</v>
      </c>
      <c r="AZ143" s="50"/>
      <c r="BA143" s="39">
        <f t="shared" si="37"/>
        <v>12407.752273145121</v>
      </c>
    </row>
    <row r="144" spans="2:53" s="2" customFormat="1" ht="13.8" x14ac:dyDescent="0.3">
      <c r="M144" s="15"/>
      <c r="N144" s="15"/>
      <c r="O144" s="15"/>
      <c r="P144" s="15"/>
      <c r="Q144" s="15"/>
      <c r="R144" s="16"/>
      <c r="S144" s="16"/>
      <c r="V144" s="51">
        <f>'TWO BELLCRANK'!AV94-'TWO BELLCRANK'!$AK$37</f>
        <v>-0.15021878789955068</v>
      </c>
      <c r="W144" s="51">
        <f>DEGREES(ASIN(V144/'TWO BELLCRANK'!$C$49))+'TWO BELLCRANK'!$AL$46</f>
        <v>57.847768258246106</v>
      </c>
      <c r="X144" s="51">
        <f>'TWO BELLCRANK'!$AK$37+'TWO BELLCRANK'!$J$47*SIN(RADIANS(W144))</f>
        <v>13.012238841838531</v>
      </c>
      <c r="Y144" s="51">
        <f>'TWO BELLCRANK'!$AL$37-'TWO BELLCRANK'!$J$47*COS(RADIANS(W144))</f>
        <v>4.262054053155703</v>
      </c>
      <c r="Z144" s="52"/>
      <c r="AA144" s="52"/>
      <c r="AB144" s="37">
        <f>(ABS(('TWO BELLCRANK'!Z40-X144)*('TWO BELLCRANK'!AA40-'TWO BELLCRANK'!$AL$37)-('TWO BELLCRANK'!Z40-'TWO BELLCRANK'!$AK$37)*('TWO BELLCRANK'!AA40-Y144)))/SQRT(('TWO BELLCRANK'!Z40-X144)^2+('TWO BELLCRANK'!AA40-Y144)^2)</f>
        <v>3.1645592294410738</v>
      </c>
      <c r="AC144" s="51"/>
      <c r="AD144" s="37">
        <f>(ABS(('TWO BELLCRANK'!Z40-X144)*('TWO BELLCRANK'!AA40-'TWO BELLCRANK'!$AL$43)-('TWO BELLCRANK'!Z40-'TWO BELLCRANK'!$AK$43)*('TWO BELLCRANK'!AA40-Y144)))/SQRT(('TWO BELLCRANK'!Z40-X144)^2+('TWO BELLCRANK'!AA40-Y144)^2)</f>
        <v>4.5223643331741199</v>
      </c>
      <c r="AE144" s="52"/>
      <c r="AF144" s="51">
        <f t="shared" si="38"/>
        <v>4.262054053155703</v>
      </c>
      <c r="AG144" s="51">
        <f t="shared" si="39"/>
        <v>13.012238841838531</v>
      </c>
      <c r="AH144" s="51">
        <f>'TWO BELLCRANK'!$J$48</f>
        <v>15</v>
      </c>
      <c r="AI144" s="51">
        <f>'TWO BELLCRANK'!$AK$43</f>
        <v>17.14</v>
      </c>
      <c r="AJ144" s="51">
        <f>'TWO BELLCRANK'!$AL$43</f>
        <v>16</v>
      </c>
      <c r="AK144" s="51">
        <f>'TWO BELLCRANK'!$J$49</f>
        <v>5</v>
      </c>
      <c r="AL144" s="51"/>
      <c r="AM144" s="51">
        <f t="shared" si="40"/>
        <v>21.831747776077467</v>
      </c>
      <c r="AN144" s="51">
        <f t="shared" si="41"/>
        <v>-0.23200603345393064</v>
      </c>
      <c r="AO144" s="51"/>
      <c r="AP144" s="51">
        <f t="shared" si="42"/>
        <v>1.0538267995590265</v>
      </c>
      <c r="AQ144" s="51">
        <f t="shared" si="43"/>
        <v>-34.177027582988067</v>
      </c>
      <c r="AR144" s="51">
        <f t="shared" si="44"/>
        <v>253.01249719432781</v>
      </c>
      <c r="AS144" s="51"/>
      <c r="AT144" s="51">
        <f t="shared" si="45"/>
        <v>16.960369928257776</v>
      </c>
      <c r="AU144" s="51">
        <f t="shared" si="46"/>
        <v>20.996772261903267</v>
      </c>
      <c r="AV144" s="51">
        <f t="shared" si="47"/>
        <v>19.178856352995489</v>
      </c>
      <c r="AW144" s="51">
        <f t="shared" si="48"/>
        <v>11.4345794529036</v>
      </c>
      <c r="AX144" s="52"/>
      <c r="AY144" s="39">
        <f>'TWO BELLCRANK'!BA94/AB144</f>
        <v>2755.9870698236205</v>
      </c>
      <c r="AZ144" s="50"/>
      <c r="BA144" s="39">
        <f t="shared" si="37"/>
        <v>12463.577627259394</v>
      </c>
    </row>
    <row r="145" spans="13:53" s="2" customFormat="1" ht="13.8" x14ac:dyDescent="0.3">
      <c r="M145" s="15"/>
      <c r="N145" s="15"/>
      <c r="O145" s="15"/>
      <c r="P145" s="15"/>
      <c r="Q145" s="15"/>
      <c r="R145" s="16"/>
      <c r="S145" s="16"/>
      <c r="V145" s="51">
        <f>'TWO BELLCRANK'!AV95-'TWO BELLCRANK'!$AK$37</f>
        <v>-0.25185259390048742</v>
      </c>
      <c r="W145" s="51">
        <f>DEGREES(ASIN(V145/'TWO BELLCRANK'!$C$49))+'TWO BELLCRANK'!$AL$46</f>
        <v>56.390089479967777</v>
      </c>
      <c r="X145" s="51">
        <f>'TWO BELLCRANK'!$AK$37+'TWO BELLCRANK'!$J$47*SIN(RADIANS(W145))</f>
        <v>12.968041623831313</v>
      </c>
      <c r="Y145" s="51">
        <f>'TWO BELLCRANK'!$AL$37-'TWO BELLCRANK'!$J$47*COS(RADIANS(W145))</f>
        <v>4.1936860404641516</v>
      </c>
      <c r="Z145" s="52"/>
      <c r="AA145" s="52"/>
      <c r="AB145" s="37">
        <f>(ABS(('TWO BELLCRANK'!Z41-X145)*('TWO BELLCRANK'!AA41-'TWO BELLCRANK'!$AL$37)-('TWO BELLCRANK'!Z41-'TWO BELLCRANK'!$AK$37)*('TWO BELLCRANK'!AA41-Y145)))/SQRT(('TWO BELLCRANK'!Z41-X145)^2+('TWO BELLCRANK'!AA41-Y145)^2)</f>
        <v>3.1773591945807347</v>
      </c>
      <c r="AC145" s="51"/>
      <c r="AD145" s="37">
        <f>(ABS(('TWO BELLCRANK'!Z41-X145)*('TWO BELLCRANK'!AA41-'TWO BELLCRANK'!$AL$43)-('TWO BELLCRANK'!Z41-'TWO BELLCRANK'!$AK$43)*('TWO BELLCRANK'!AA41-Y145)))/SQRT(('TWO BELLCRANK'!Z41-X145)^2+('TWO BELLCRANK'!AA41-Y145)^2)</f>
        <v>4.4808432916509098</v>
      </c>
      <c r="AE145" s="52"/>
      <c r="AF145" s="51">
        <f t="shared" si="38"/>
        <v>4.1936860404641516</v>
      </c>
      <c r="AG145" s="51">
        <f t="shared" si="39"/>
        <v>12.968041623831313</v>
      </c>
      <c r="AH145" s="51">
        <f>'TWO BELLCRANK'!$J$48</f>
        <v>15</v>
      </c>
      <c r="AI145" s="51">
        <f>'TWO BELLCRANK'!$AK$43</f>
        <v>17.14</v>
      </c>
      <c r="AJ145" s="51">
        <f>'TWO BELLCRANK'!$AL$43</f>
        <v>16</v>
      </c>
      <c r="AK145" s="51">
        <f>'TWO BELLCRANK'!$J$49</f>
        <v>5</v>
      </c>
      <c r="AL145" s="51"/>
      <c r="AM145" s="51">
        <f t="shared" si="40"/>
        <v>21.783130534276641</v>
      </c>
      <c r="AN145" s="51">
        <f t="shared" si="41"/>
        <v>-0.23419472026131741</v>
      </c>
      <c r="AO145" s="51"/>
      <c r="AP145" s="51">
        <f t="shared" si="42"/>
        <v>1.0548471669982766</v>
      </c>
      <c r="AQ145" s="51">
        <f t="shared" si="43"/>
        <v>-34.174793313223397</v>
      </c>
      <c r="AR145" s="51">
        <f t="shared" si="44"/>
        <v>252.55866115833203</v>
      </c>
      <c r="AS145" s="51"/>
      <c r="AT145" s="51">
        <f t="shared" si="45"/>
        <v>16.866790821214657</v>
      </c>
      <c r="AU145" s="51">
        <f t="shared" si="46"/>
        <v>20.992530094513953</v>
      </c>
      <c r="AV145" s="51">
        <f t="shared" si="47"/>
        <v>19.112061937987047</v>
      </c>
      <c r="AW145" s="51">
        <f t="shared" si="48"/>
        <v>11.405332252192458</v>
      </c>
      <c r="AX145" s="52"/>
      <c r="AY145" s="39">
        <f>'TWO BELLCRANK'!BA95/AB145</f>
        <v>2799.4930876517933</v>
      </c>
      <c r="AZ145" s="50"/>
      <c r="BA145" s="39">
        <f t="shared" si="37"/>
        <v>12544.089821827631</v>
      </c>
    </row>
    <row r="146" spans="13:53" s="2" customFormat="1" ht="13.8" x14ac:dyDescent="0.3">
      <c r="M146" s="15"/>
      <c r="N146" s="15"/>
      <c r="O146" s="15"/>
      <c r="P146" s="15"/>
      <c r="Q146" s="15"/>
      <c r="R146" s="16"/>
      <c r="S146" s="16"/>
      <c r="V146" s="51">
        <f>'TWO BELLCRANK'!AV96-'TWO BELLCRANK'!$AK$37</f>
        <v>-0.35130396329569535</v>
      </c>
      <c r="W146" s="51">
        <f>DEGREES(ASIN(V146/'TWO BELLCRANK'!$C$49))+'TWO BELLCRANK'!$AL$46</f>
        <v>54.961449785592826</v>
      </c>
      <c r="X146" s="51">
        <f>'TWO BELLCRANK'!$AK$37+'TWO BELLCRANK'!$J$47*SIN(RADIANS(W146))</f>
        <v>12.923051009666125</v>
      </c>
      <c r="Y146" s="51">
        <f>'TWO BELLCRANK'!$AL$37-'TWO BELLCRANK'!$J$47*COS(RADIANS(W146))</f>
        <v>4.127792143836869</v>
      </c>
      <c r="Z146" s="52"/>
      <c r="AA146" s="52"/>
      <c r="AB146" s="37">
        <f>(ABS(('TWO BELLCRANK'!Z42-X146)*('TWO BELLCRANK'!AA42-'TWO BELLCRANK'!$AL$37)-('TWO BELLCRANK'!Z42-'TWO BELLCRANK'!$AK$37)*('TWO BELLCRANK'!AA42-Y146)))/SQRT(('TWO BELLCRANK'!Z42-X146)^2+('TWO BELLCRANK'!AA42-Y146)^2)</f>
        <v>3.1870760392030948</v>
      </c>
      <c r="AC146" s="51"/>
      <c r="AD146" s="37">
        <f>(ABS(('TWO BELLCRANK'!Z42-X146)*('TWO BELLCRANK'!AA42-'TWO BELLCRANK'!$AL$43)-('TWO BELLCRANK'!Z42-'TWO BELLCRANK'!$AK$43)*('TWO BELLCRANK'!AA42-Y146)))/SQRT(('TWO BELLCRANK'!Z42-X146)^2+('TWO BELLCRANK'!AA42-Y146)^2)</f>
        <v>4.4400056597102076</v>
      </c>
      <c r="AE146" s="52"/>
      <c r="AF146" s="51">
        <f t="shared" si="38"/>
        <v>4.127792143836869</v>
      </c>
      <c r="AG146" s="51">
        <f t="shared" si="39"/>
        <v>12.923051009666125</v>
      </c>
      <c r="AH146" s="51">
        <f>'TWO BELLCRANK'!$J$48</f>
        <v>15</v>
      </c>
      <c r="AI146" s="51">
        <f>'TWO BELLCRANK'!$AK$43</f>
        <v>17.14</v>
      </c>
      <c r="AJ146" s="51">
        <f>'TWO BELLCRANK'!$AL$43</f>
        <v>16</v>
      </c>
      <c r="AK146" s="51">
        <f>'TWO BELLCRANK'!$J$49</f>
        <v>5</v>
      </c>
      <c r="AL146" s="51"/>
      <c r="AM146" s="51">
        <f t="shared" si="40"/>
        <v>21.73865076828179</v>
      </c>
      <c r="AN146" s="51">
        <f t="shared" si="41"/>
        <v>-0.23646632641796467</v>
      </c>
      <c r="AO146" s="51"/>
      <c r="AP146" s="51">
        <f t="shared" si="42"/>
        <v>1.0559163235296074</v>
      </c>
      <c r="AQ146" s="51">
        <f t="shared" si="43"/>
        <v>-34.174852107309491</v>
      </c>
      <c r="AR146" s="51">
        <f t="shared" si="44"/>
        <v>252.14758888861877</v>
      </c>
      <c r="AS146" s="51"/>
      <c r="AT146" s="51">
        <f t="shared" si="45"/>
        <v>16.775995242115521</v>
      </c>
      <c r="AU146" s="51">
        <f t="shared" si="46"/>
        <v>20.986732450837657</v>
      </c>
      <c r="AV146" s="51">
        <f t="shared" si="47"/>
        <v>19.048046700278977</v>
      </c>
      <c r="AW146" s="51">
        <f t="shared" si="48"/>
        <v>11.378381475115626</v>
      </c>
      <c r="AX146" s="52"/>
      <c r="AY146" s="39">
        <f>'TWO BELLCRANK'!BA96/AB146</f>
        <v>2848.893195341615</v>
      </c>
      <c r="AZ146" s="50"/>
      <c r="BA146" s="39">
        <f t="shared" si="37"/>
        <v>12649.101911226668</v>
      </c>
    </row>
    <row r="147" spans="13:53" s="2" customFormat="1" ht="13.8" x14ac:dyDescent="0.3">
      <c r="M147" s="15"/>
      <c r="N147" s="15"/>
      <c r="O147" s="15"/>
      <c r="P147" s="15"/>
      <c r="Q147" s="15"/>
      <c r="R147" s="16"/>
      <c r="S147" s="16"/>
      <c r="V147" s="51">
        <f>'TWO BELLCRANK'!AV97-'TWO BELLCRANK'!$AK$37</f>
        <v>-0.4484810710974223</v>
      </c>
      <c r="W147" s="51">
        <f>DEGREES(ASIN(V147/'TWO BELLCRANK'!$C$49))+'TWO BELLCRANK'!$AL$46</f>
        <v>53.56244580557118</v>
      </c>
      <c r="X147" s="51">
        <f>'TWO BELLCRANK'!$AK$37+'TWO BELLCRANK'!$J$47*SIN(RADIANS(W147))</f>
        <v>12.877414948604006</v>
      </c>
      <c r="Y147" s="51">
        <f>'TWO BELLCRANK'!$AL$37-'TWO BELLCRANK'!$J$47*COS(RADIANS(W147))</f>
        <v>4.0643717690184031</v>
      </c>
      <c r="Z147" s="52"/>
      <c r="AA147" s="52"/>
      <c r="AB147" s="37">
        <f>(ABS(('TWO BELLCRANK'!Z43-X147)*('TWO BELLCRANK'!AA43-'TWO BELLCRANK'!$AL$37)-('TWO BELLCRANK'!Z43-'TWO BELLCRANK'!$AK$37)*('TWO BELLCRANK'!AA43-Y147)))/SQRT(('TWO BELLCRANK'!Z43-X147)^2+('TWO BELLCRANK'!AA43-Y147)^2)</f>
        <v>3.1939281339398393</v>
      </c>
      <c r="AC147" s="51"/>
      <c r="AD147" s="37">
        <f>(ABS(('TWO BELLCRANK'!Z43-X147)*('TWO BELLCRANK'!AA43-'TWO BELLCRANK'!$AL$43)-('TWO BELLCRANK'!Z43-'TWO BELLCRANK'!$AK$43)*('TWO BELLCRANK'!AA43-Y147)))/SQRT(('TWO BELLCRANK'!Z43-X147)^2+('TWO BELLCRANK'!AA43-Y147)^2)</f>
        <v>4.4000442573230991</v>
      </c>
      <c r="AE147" s="52"/>
      <c r="AF147" s="51">
        <f t="shared" si="38"/>
        <v>4.0643717690184031</v>
      </c>
      <c r="AG147" s="51">
        <f t="shared" si="39"/>
        <v>12.877414948604006</v>
      </c>
      <c r="AH147" s="51">
        <f>'TWO BELLCRANK'!$J$48</f>
        <v>15</v>
      </c>
      <c r="AI147" s="51">
        <f>'TWO BELLCRANK'!$AK$43</f>
        <v>17.14</v>
      </c>
      <c r="AJ147" s="51">
        <f>'TWO BELLCRANK'!$AL$43</f>
        <v>16</v>
      </c>
      <c r="AK147" s="51">
        <f>'TWO BELLCRANK'!$J$49</f>
        <v>5</v>
      </c>
      <c r="AL147" s="51"/>
      <c r="AM147" s="51">
        <f t="shared" si="40"/>
        <v>21.698103385204565</v>
      </c>
      <c r="AN147" s="51">
        <f t="shared" si="41"/>
        <v>-0.23880956205203913</v>
      </c>
      <c r="AO147" s="51"/>
      <c r="AP147" s="51">
        <f t="shared" si="42"/>
        <v>1.0570300069274867</v>
      </c>
      <c r="AQ147" s="51">
        <f t="shared" si="43"/>
        <v>-34.177037346417237</v>
      </c>
      <c r="AR147" s="51">
        <f t="shared" si="44"/>
        <v>251.77630647021329</v>
      </c>
      <c r="AS147" s="51"/>
      <c r="AT147" s="51">
        <f t="shared" si="45"/>
        <v>16.687991744818532</v>
      </c>
      <c r="AU147" s="51">
        <f t="shared" si="46"/>
        <v>20.979526939102527</v>
      </c>
      <c r="AV147" s="51">
        <f t="shared" si="47"/>
        <v>18.986765996287879</v>
      </c>
      <c r="AW147" s="51">
        <f t="shared" si="48"/>
        <v>11.353554546219785</v>
      </c>
      <c r="AX147" s="52"/>
      <c r="AY147" s="39">
        <f>'TWO BELLCRANK'!BA97/AB147</f>
        <v>2904.2167240007034</v>
      </c>
      <c r="AZ147" s="50"/>
      <c r="BA147" s="39">
        <f t="shared" si="37"/>
        <v>12778.682118460998</v>
      </c>
    </row>
    <row r="148" spans="13:53" s="2" customFormat="1" ht="13.8" x14ac:dyDescent="0.3">
      <c r="M148" s="15"/>
      <c r="N148" s="15"/>
      <c r="O148" s="15"/>
      <c r="P148" s="15"/>
      <c r="Q148" s="15"/>
      <c r="R148" s="16"/>
      <c r="S148" s="16"/>
      <c r="V148" s="51">
        <f>'TWO BELLCRANK'!AV98-'TWO BELLCRANK'!$AK$37</f>
        <v>-0.54330453484913122</v>
      </c>
      <c r="W148" s="51">
        <f>DEGREES(ASIN(V148/'TWO BELLCRANK'!$C$49))+'TWO BELLCRANK'!$AL$46</f>
        <v>52.193606099576165</v>
      </c>
      <c r="X148" s="51">
        <f>'TWO BELLCRANK'!$AK$37+'TWO BELLCRANK'!$J$47*SIN(RADIANS(W148))</f>
        <v>12.831277153054241</v>
      </c>
      <c r="Y148" s="51">
        <f>'TWO BELLCRANK'!$AL$37-'TWO BELLCRANK'!$J$47*COS(RADIANS(W148))</f>
        <v>4.0034152739828084</v>
      </c>
      <c r="Z148" s="52"/>
      <c r="AA148" s="52"/>
      <c r="AB148" s="37">
        <f>(ABS(('TWO BELLCRANK'!Z44-X148)*('TWO BELLCRANK'!AA44-'TWO BELLCRANK'!$AL$37)-('TWO BELLCRANK'!Z44-'TWO BELLCRANK'!$AK$37)*('TWO BELLCRANK'!AA44-Y148)))/SQRT(('TWO BELLCRANK'!Z44-X148)^2+('TWO BELLCRANK'!AA44-Y148)^2)</f>
        <v>3.1981338914343986</v>
      </c>
      <c r="AC148" s="51"/>
      <c r="AD148" s="37">
        <f>(ABS(('TWO BELLCRANK'!Z44-X148)*('TWO BELLCRANK'!AA44-'TWO BELLCRANK'!$AL$43)-('TWO BELLCRANK'!Z44-'TWO BELLCRANK'!$AK$43)*('TWO BELLCRANK'!AA44-Y148)))/SQRT(('TWO BELLCRANK'!Z44-X148)^2+('TWO BELLCRANK'!AA44-Y148)^2)</f>
        <v>4.3611215143251467</v>
      </c>
      <c r="AE148" s="52"/>
      <c r="AF148" s="51">
        <f t="shared" si="38"/>
        <v>4.0034152739828084</v>
      </c>
      <c r="AG148" s="51">
        <f t="shared" si="39"/>
        <v>12.831277153054241</v>
      </c>
      <c r="AH148" s="51">
        <f>'TWO BELLCRANK'!$J$48</f>
        <v>15</v>
      </c>
      <c r="AI148" s="51">
        <f>'TWO BELLCRANK'!$AK$43</f>
        <v>17.14</v>
      </c>
      <c r="AJ148" s="51">
        <f>'TWO BELLCRANK'!$AL$43</f>
        <v>16</v>
      </c>
      <c r="AK148" s="51">
        <f>'TWO BELLCRANK'!$J$49</f>
        <v>5</v>
      </c>
      <c r="AL148" s="51"/>
      <c r="AM148" s="51">
        <f t="shared" si="40"/>
        <v>21.661284292500234</v>
      </c>
      <c r="AN148" s="51">
        <f t="shared" si="41"/>
        <v>-0.24121359645860299</v>
      </c>
      <c r="AO148" s="51"/>
      <c r="AP148" s="51">
        <f t="shared" si="42"/>
        <v>1.0581839991164939</v>
      </c>
      <c r="AQ148" s="51">
        <f t="shared" si="43"/>
        <v>-34.181190489611545</v>
      </c>
      <c r="AR148" s="51">
        <f t="shared" si="44"/>
        <v>251.44201165360931</v>
      </c>
      <c r="AS148" s="51"/>
      <c r="AT148" s="51">
        <f t="shared" si="45"/>
        <v>16.602780514603033</v>
      </c>
      <c r="AU148" s="51">
        <f t="shared" si="46"/>
        <v>20.971055745463918</v>
      </c>
      <c r="AV148" s="51">
        <f t="shared" si="47"/>
        <v>18.928167807645643</v>
      </c>
      <c r="AW148" s="51">
        <f t="shared" si="48"/>
        <v>11.330689998329539</v>
      </c>
      <c r="AX148" s="52"/>
      <c r="AY148" s="39">
        <f>'TWO BELLCRANK'!BA98/AB148</f>
        <v>2965.5592768420506</v>
      </c>
      <c r="AZ148" s="50"/>
      <c r="BA148" s="39">
        <f t="shared" si="37"/>
        <v>12933.164364242391</v>
      </c>
    </row>
    <row r="149" spans="13:53" s="2" customFormat="1" ht="13.8" x14ac:dyDescent="0.3">
      <c r="M149" s="15"/>
      <c r="N149" s="15"/>
      <c r="O149" s="15"/>
      <c r="P149" s="15"/>
      <c r="Q149" s="15"/>
      <c r="R149" s="16"/>
      <c r="S149" s="16"/>
      <c r="V149" s="51">
        <f>'TWO BELLCRANK'!AV99-'TWO BELLCRANK'!$AK$37</f>
        <v>-0.63570588959139052</v>
      </c>
      <c r="W149" s="51">
        <f>DEGREES(ASIN(V149/'TWO BELLCRANK'!$C$49))+'TWO BELLCRANK'!$AL$46</f>
        <v>50.85540965698145</v>
      </c>
      <c r="X149" s="51">
        <f>'TWO BELLCRANK'!$AK$37+'TWO BELLCRANK'!$J$47*SIN(RADIANS(W149))</f>
        <v>12.784777119125682</v>
      </c>
      <c r="Y149" s="51">
        <f>'TWO BELLCRANK'!$AL$37-'TWO BELLCRANK'!$J$47*COS(RADIANS(W149))</f>
        <v>3.9449053658345021</v>
      </c>
      <c r="Z149" s="52"/>
      <c r="AA149" s="52"/>
      <c r="AB149" s="37">
        <f>(ABS(('TWO BELLCRANK'!Z45-X149)*('TWO BELLCRANK'!AA45-'TWO BELLCRANK'!$AL$37)-('TWO BELLCRANK'!Z45-'TWO BELLCRANK'!$AK$37)*('TWO BELLCRANK'!AA45-Y149)))/SQRT(('TWO BELLCRANK'!Z45-X149)^2+('TWO BELLCRANK'!AA45-Y149)^2)</f>
        <v>3.1999093378202423</v>
      </c>
      <c r="AC149" s="51"/>
      <c r="AD149" s="37">
        <f>(ABS(('TWO BELLCRANK'!Z45-X149)*('TWO BELLCRANK'!AA45-'TWO BELLCRANK'!$AL$43)-('TWO BELLCRANK'!Z45-'TWO BELLCRANK'!$AK$43)*('TWO BELLCRANK'!AA45-Y149)))/SQRT(('TWO BELLCRANK'!Z45-X149)^2+('TWO BELLCRANK'!AA45-Y149)^2)</f>
        <v>4.3233719087818017</v>
      </c>
      <c r="AE149" s="52"/>
      <c r="AF149" s="51">
        <f t="shared" si="38"/>
        <v>3.9449053658345021</v>
      </c>
      <c r="AG149" s="51">
        <f t="shared" si="39"/>
        <v>12.784777119125682</v>
      </c>
      <c r="AH149" s="51">
        <f>'TWO BELLCRANK'!$J$48</f>
        <v>15</v>
      </c>
      <c r="AI149" s="51">
        <f>'TWO BELLCRANK'!$AK$43</f>
        <v>17.14</v>
      </c>
      <c r="AJ149" s="51">
        <f>'TWO BELLCRANK'!$AL$43</f>
        <v>16</v>
      </c>
      <c r="AK149" s="51">
        <f>'TWO BELLCRANK'!$J$49</f>
        <v>5</v>
      </c>
      <c r="AL149" s="51"/>
      <c r="AM149" s="51">
        <f t="shared" si="40"/>
        <v>21.62799174592611</v>
      </c>
      <c r="AN149" s="51">
        <f t="shared" si="41"/>
        <v>-0.24366804255797289</v>
      </c>
      <c r="AO149" s="51"/>
      <c r="AP149" s="51">
        <f t="shared" si="42"/>
        <v>1.0593741149640341</v>
      </c>
      <c r="AQ149" s="51">
        <f t="shared" si="43"/>
        <v>-34.187160327492307</v>
      </c>
      <c r="AR149" s="51">
        <f t="shared" si="44"/>
        <v>251.14206991150093</v>
      </c>
      <c r="AS149" s="51"/>
      <c r="AT149" s="51">
        <f t="shared" si="45"/>
        <v>16.520354931989068</v>
      </c>
      <c r="AU149" s="51">
        <f t="shared" si="46"/>
        <v>20.961455430585836</v>
      </c>
      <c r="AV149" s="51">
        <f t="shared" si="47"/>
        <v>18.872194556759862</v>
      </c>
      <c r="AW149" s="51">
        <f t="shared" si="48"/>
        <v>11.309637325586488</v>
      </c>
      <c r="AX149" s="52"/>
      <c r="AY149" s="39">
        <f>'TWO BELLCRANK'!BA99/AB149</f>
        <v>3033.0877607132129</v>
      </c>
      <c r="AZ149" s="50"/>
      <c r="BA149" s="39">
        <f t="shared" si="37"/>
        <v>13113.166421537404</v>
      </c>
    </row>
    <row r="150" spans="13:53" s="2" customFormat="1" ht="13.8" x14ac:dyDescent="0.3">
      <c r="M150" s="15"/>
      <c r="N150" s="15"/>
      <c r="O150" s="15"/>
      <c r="P150" s="15"/>
      <c r="Q150" s="15"/>
      <c r="R150" s="16"/>
      <c r="S150" s="16"/>
      <c r="V150" s="51">
        <f>'TWO BELLCRANK'!AV100-'TWO BELLCRANK'!$AK$37</f>
        <v>-0.72562609622351459</v>
      </c>
      <c r="W150" s="51">
        <f>DEGREES(ASIN(V150/'TWO BELLCRANK'!$C$49))+'TWO BELLCRANK'!$AL$46</f>
        <v>49.548303423900379</v>
      </c>
      <c r="X150" s="51">
        <f>'TWO BELLCRANK'!$AK$37+'TWO BELLCRANK'!$J$47*SIN(RADIANS(W150))</f>
        <v>12.738050287828724</v>
      </c>
      <c r="Y150" s="51">
        <f>'TWO BELLCRANK'!$AL$37-'TWO BELLCRANK'!$J$47*COS(RADIANS(W150))</f>
        <v>3.8888183856547491</v>
      </c>
      <c r="Z150" s="52"/>
      <c r="AA150" s="52"/>
      <c r="AB150" s="37">
        <f>(ABS(('TWO BELLCRANK'!Z46-X150)*('TWO BELLCRANK'!AA46-'TWO BELLCRANK'!$AL$37)-('TWO BELLCRANK'!Z46-'TWO BELLCRANK'!$AK$37)*('TWO BELLCRANK'!AA46-Y150)))/SQRT(('TWO BELLCRANK'!Z46-X150)^2+('TWO BELLCRANK'!AA46-Y150)^2)</f>
        <v>3.1994662466249415</v>
      </c>
      <c r="AC150" s="51"/>
      <c r="AD150" s="37">
        <f>(ABS(('TWO BELLCRANK'!Z46-X150)*('TWO BELLCRANK'!AA46-'TWO BELLCRANK'!$AL$43)-('TWO BELLCRANK'!Z46-'TWO BELLCRANK'!$AK$43)*('TWO BELLCRANK'!AA46-Y150)))/SQRT(('TWO BELLCRANK'!Z46-X150)^2+('TWO BELLCRANK'!AA46-Y150)^2)</f>
        <v>4.2869045180182637</v>
      </c>
      <c r="AE150" s="52"/>
      <c r="AF150" s="51">
        <f t="shared" si="38"/>
        <v>3.8888183856547491</v>
      </c>
      <c r="AG150" s="51">
        <f t="shared" si="39"/>
        <v>12.738050287828724</v>
      </c>
      <c r="AH150" s="51">
        <f>'TWO BELLCRANK'!$J$48</f>
        <v>15</v>
      </c>
      <c r="AI150" s="51">
        <f>'TWO BELLCRANK'!$AK$43</f>
        <v>17.14</v>
      </c>
      <c r="AJ150" s="51">
        <f>'TWO BELLCRANK'!$AL$43</f>
        <v>16</v>
      </c>
      <c r="AK150" s="51">
        <f>'TWO BELLCRANK'!$J$49</f>
        <v>5</v>
      </c>
      <c r="AL150" s="51"/>
      <c r="AM150" s="51">
        <f t="shared" si="40"/>
        <v>21.598027371705552</v>
      </c>
      <c r="AN150" s="51">
        <f t="shared" si="41"/>
        <v>-0.2461629315109535</v>
      </c>
      <c r="AO150" s="51"/>
      <c r="AP150" s="51">
        <f t="shared" si="42"/>
        <v>1.0605961888500663</v>
      </c>
      <c r="AQ150" s="51">
        <f t="shared" si="43"/>
        <v>-34.194802173150222</v>
      </c>
      <c r="AR150" s="51">
        <f t="shared" si="44"/>
        <v>250.87400804687593</v>
      </c>
      <c r="AS150" s="51"/>
      <c r="AT150" s="51">
        <f t="shared" si="45"/>
        <v>16.44070302701089</v>
      </c>
      <c r="AU150" s="51">
        <f t="shared" si="46"/>
        <v>20.950856869630584</v>
      </c>
      <c r="AV150" s="51">
        <f t="shared" si="47"/>
        <v>18.818784685637727</v>
      </c>
      <c r="AW150" s="51">
        <f t="shared" si="48"/>
        <v>11.290256697093959</v>
      </c>
      <c r="AX150" s="52"/>
      <c r="AY150" s="39">
        <f>'TWO BELLCRANK'!BA100/AB150</f>
        <v>3107.0477040690726</v>
      </c>
      <c r="AZ150" s="50"/>
      <c r="BA150" s="39">
        <f t="shared" si="37"/>
        <v>13319.61684027198</v>
      </c>
    </row>
    <row r="151" spans="13:53" s="2" customFormat="1" ht="13.8" x14ac:dyDescent="0.3">
      <c r="M151" s="15"/>
      <c r="N151" s="15"/>
      <c r="O151" s="15"/>
      <c r="P151" s="15"/>
      <c r="Q151" s="15"/>
      <c r="R151" s="16"/>
      <c r="S151" s="16"/>
      <c r="V151" s="51">
        <f>'TWO BELLCRANK'!AV101-'TWO BELLCRANK'!$AK$37</f>
        <v>-0.81301409333771524</v>
      </c>
      <c r="W151" s="51">
        <f>DEGREES(ASIN(V151/'TWO BELLCRANK'!$C$49))+'TWO BELLCRANK'!$AL$46</f>
        <v>48.272718963224541</v>
      </c>
      <c r="X151" s="51">
        <f>'TWO BELLCRANK'!$AK$37+'TWO BELLCRANK'!$J$47*SIN(RADIANS(W151))</f>
        <v>12.691228327281788</v>
      </c>
      <c r="Y151" s="51">
        <f>'TWO BELLCRANK'!$AL$37-'TWO BELLCRANK'!$J$47*COS(RADIANS(W151))</f>
        <v>3.8351254833279875</v>
      </c>
      <c r="Z151" s="52"/>
      <c r="AA151" s="52"/>
      <c r="AB151" s="37">
        <f>(ABS(('TWO BELLCRANK'!Z47-X151)*('TWO BELLCRANK'!AA47-'TWO BELLCRANK'!$AL$37)-('TWO BELLCRANK'!Z47-'TWO BELLCRANK'!$AK$37)*('TWO BELLCRANK'!AA47-Y151)))/SQRT(('TWO BELLCRANK'!Z47-X151)^2+('TWO BELLCRANK'!AA47-Y151)^2)</f>
        <v>3.1970107694305931</v>
      </c>
      <c r="AC151" s="51"/>
      <c r="AD151" s="37">
        <f>(ABS(('TWO BELLCRANK'!Z47-X151)*('TWO BELLCRANK'!AA47-'TWO BELLCRANK'!$AL$43)-('TWO BELLCRANK'!Z47-'TWO BELLCRANK'!$AK$43)*('TWO BELLCRANK'!AA47-Y151)))/SQRT(('TWO BELLCRANK'!Z47-X151)^2+('TWO BELLCRANK'!AA47-Y151)^2)</f>
        <v>4.2518055876891818</v>
      </c>
      <c r="AE151" s="52"/>
      <c r="AF151" s="51">
        <f t="shared" si="38"/>
        <v>3.8351254833279875</v>
      </c>
      <c r="AG151" s="51">
        <f t="shared" si="39"/>
        <v>12.691228327281788</v>
      </c>
      <c r="AH151" s="51">
        <f>'TWO BELLCRANK'!$J$48</f>
        <v>15</v>
      </c>
      <c r="AI151" s="51">
        <f>'TWO BELLCRANK'!$AK$43</f>
        <v>17.14</v>
      </c>
      <c r="AJ151" s="51">
        <f>'TWO BELLCRANK'!$AL$43</f>
        <v>16</v>
      </c>
      <c r="AK151" s="51">
        <f>'TWO BELLCRANK'!$J$49</f>
        <v>5</v>
      </c>
      <c r="AL151" s="51"/>
      <c r="AM151" s="51">
        <f t="shared" si="40"/>
        <v>21.57119690804517</v>
      </c>
      <c r="AN151" s="51">
        <f t="shared" si="41"/>
        <v>-0.24868867936875849</v>
      </c>
      <c r="AO151" s="51"/>
      <c r="AP151" s="51">
        <f t="shared" si="42"/>
        <v>1.0618460592461771</v>
      </c>
      <c r="AQ151" s="51">
        <f t="shared" si="43"/>
        <v>-34.203977014169354</v>
      </c>
      <c r="AR151" s="51">
        <f t="shared" si="44"/>
        <v>250.63550603786911</v>
      </c>
      <c r="AS151" s="51"/>
      <c r="AT151" s="51">
        <f t="shared" si="45"/>
        <v>16.363808827910404</v>
      </c>
      <c r="AU151" s="51">
        <f t="shared" si="46"/>
        <v>20.93938531240174</v>
      </c>
      <c r="AV151" s="51">
        <f t="shared" si="47"/>
        <v>18.767874020479212</v>
      </c>
      <c r="AW151" s="51">
        <f t="shared" si="48"/>
        <v>11.272418570405289</v>
      </c>
      <c r="AX151" s="52"/>
      <c r="AY151" s="39">
        <f>'TWO BELLCRANK'!BA101/AB151</f>
        <v>3187.7732893712641</v>
      </c>
      <c r="AZ151" s="50"/>
      <c r="BA151" s="39">
        <f t="shared" si="37"/>
        <v>13553.792284035064</v>
      </c>
    </row>
    <row r="152" spans="13:53" s="2" customFormat="1" ht="13.8" x14ac:dyDescent="0.3">
      <c r="M152" s="15"/>
      <c r="N152" s="15"/>
      <c r="O152" s="15"/>
      <c r="P152" s="15"/>
      <c r="Q152" s="15"/>
      <c r="R152" s="16"/>
      <c r="S152" s="16"/>
      <c r="V152" s="51">
        <f>'TWO BELLCRANK'!AV102-'TWO BELLCRANK'!$AK$37</f>
        <v>-0.89782539879354495</v>
      </c>
      <c r="W152" s="51">
        <f>DEGREES(ASIN(V152/'TWO BELLCRANK'!$C$49))+'TWO BELLCRANK'!$AL$46</f>
        <v>47.029088361308482</v>
      </c>
      <c r="X152" s="51">
        <f>'TWO BELLCRANK'!$AK$37+'TWO BELLCRANK'!$J$47*SIN(RADIANS(W152))</f>
        <v>12.644439518453321</v>
      </c>
      <c r="Y152" s="51">
        <f>'TWO BELLCRANK'!$AL$37-'TWO BELLCRANK'!$J$47*COS(RADIANS(W152))</f>
        <v>3.7837936866437691</v>
      </c>
      <c r="Z152" s="52"/>
      <c r="AA152" s="52"/>
      <c r="AB152" s="37">
        <f>(ABS(('TWO BELLCRANK'!Z48-X152)*('TWO BELLCRANK'!AA48-'TWO BELLCRANK'!$AL$37)-('TWO BELLCRANK'!Z48-'TWO BELLCRANK'!$AK$37)*('TWO BELLCRANK'!AA48-Y152)))/SQRT(('TWO BELLCRANK'!Z48-X152)^2+('TWO BELLCRANK'!AA48-Y152)^2)</f>
        <v>3.192742496882957</v>
      </c>
      <c r="AC152" s="51"/>
      <c r="AD152" s="37">
        <f>(ABS(('TWO BELLCRANK'!Z48-X152)*('TWO BELLCRANK'!AA48-'TWO BELLCRANK'!$AL$43)-('TWO BELLCRANK'!Z48-'TWO BELLCRANK'!$AK$43)*('TWO BELLCRANK'!AA48-Y152)))/SQRT(('TWO BELLCRANK'!Z48-X152)^2+('TWO BELLCRANK'!AA48-Y152)^2)</f>
        <v>4.218141047101426</v>
      </c>
      <c r="AE152" s="52"/>
      <c r="AF152" s="51">
        <f t="shared" si="38"/>
        <v>3.7837936866437691</v>
      </c>
      <c r="AG152" s="51">
        <f t="shared" si="39"/>
        <v>12.644439518453321</v>
      </c>
      <c r="AH152" s="51">
        <f>'TWO BELLCRANK'!$J$48</f>
        <v>15</v>
      </c>
      <c r="AI152" s="51">
        <f>'TWO BELLCRANK'!$AK$43</f>
        <v>17.14</v>
      </c>
      <c r="AJ152" s="51">
        <f>'TWO BELLCRANK'!$AL$43</f>
        <v>16</v>
      </c>
      <c r="AK152" s="51">
        <f>'TWO BELLCRANK'!$J$49</f>
        <v>5</v>
      </c>
      <c r="AL152" s="51"/>
      <c r="AM152" s="51">
        <f t="shared" si="40"/>
        <v>21.547310706989791</v>
      </c>
      <c r="AN152" s="51">
        <f t="shared" si="41"/>
        <v>-0.25123604733412297</v>
      </c>
      <c r="AO152" s="51"/>
      <c r="AP152" s="51">
        <f t="shared" si="42"/>
        <v>1.0631195514800738</v>
      </c>
      <c r="AQ152" s="51">
        <f t="shared" si="43"/>
        <v>-34.214550642794947</v>
      </c>
      <c r="AR152" s="51">
        <f t="shared" si="44"/>
        <v>250.42438766794686</v>
      </c>
      <c r="AS152" s="51"/>
      <c r="AT152" s="51">
        <f t="shared" si="45"/>
        <v>16.289653610217229</v>
      </c>
      <c r="AU152" s="51">
        <f t="shared" si="46"/>
        <v>20.927160543090043</v>
      </c>
      <c r="AV152" s="51">
        <f t="shared" si="47"/>
        <v>18.719396945017689</v>
      </c>
      <c r="AW152" s="51">
        <f t="shared" si="48"/>
        <v>11.256003236713925</v>
      </c>
      <c r="AX152" s="52"/>
      <c r="AY152" s="39">
        <f>'TWO BELLCRANK'!BA102/AB152</f>
        <v>3275.7006970129351</v>
      </c>
      <c r="AZ152" s="50"/>
      <c r="BA152" s="39">
        <f t="shared" si="37"/>
        <v>13817.367568089014</v>
      </c>
    </row>
    <row r="153" spans="13:53" s="2" customFormat="1" ht="13.8" x14ac:dyDescent="0.3">
      <c r="M153" s="15"/>
      <c r="N153" s="15"/>
      <c r="O153" s="15"/>
      <c r="P153" s="15"/>
      <c r="Q153" s="15"/>
      <c r="R153" s="16"/>
      <c r="S153" s="16"/>
      <c r="V153" s="51">
        <f>'TWO BELLCRANK'!AV103-'TWO BELLCRANK'!$AK$37</f>
        <v>-0.98002076416308803</v>
      </c>
      <c r="W153" s="51">
        <f>DEGREES(ASIN(V153/'TWO BELLCRANK'!$C$49))+'TWO BELLCRANK'!$AL$46</f>
        <v>45.81785949696642</v>
      </c>
      <c r="X153" s="51">
        <f>'TWO BELLCRANK'!$AK$37+'TWO BELLCRANK'!$J$47*SIN(RADIANS(W153))</f>
        <v>12.597809229052823</v>
      </c>
      <c r="Y153" s="51">
        <f>'TWO BELLCRANK'!$AL$37-'TWO BELLCRANK'!$J$47*COS(RADIANS(W153))</f>
        <v>3.7347868706659448</v>
      </c>
      <c r="Z153" s="52"/>
      <c r="AA153" s="52"/>
      <c r="AB153" s="37">
        <f>(ABS(('TWO BELLCRANK'!Z49-X153)*('TWO BELLCRANK'!AA49-'TWO BELLCRANK'!$AL$37)-('TWO BELLCRANK'!Z49-'TWO BELLCRANK'!$AK$37)*('TWO BELLCRANK'!AA49-Y153)))/SQRT(('TWO BELLCRANK'!Z49-X153)^2+('TWO BELLCRANK'!AA49-Y153)^2)</f>
        <v>3.1868538859373601</v>
      </c>
      <c r="AC153" s="51"/>
      <c r="AD153" s="37">
        <f>(ABS(('TWO BELLCRANK'!Z49-X153)*('TWO BELLCRANK'!AA49-'TWO BELLCRANK'!$AL$43)-('TWO BELLCRANK'!Z49-'TWO BELLCRANK'!$AK$43)*('TWO BELLCRANK'!AA49-Y153)))/SQRT(('TWO BELLCRANK'!Z49-X153)^2+('TWO BELLCRANK'!AA49-Y153)^2)</f>
        <v>4.1859589188746407</v>
      </c>
      <c r="AE153" s="52"/>
      <c r="AF153" s="51">
        <f t="shared" si="38"/>
        <v>3.7347868706659448</v>
      </c>
      <c r="AG153" s="51">
        <f t="shared" si="39"/>
        <v>12.597809229052823</v>
      </c>
      <c r="AH153" s="51">
        <f>'TWO BELLCRANK'!$J$48</f>
        <v>15</v>
      </c>
      <c r="AI153" s="51">
        <f>'TWO BELLCRANK'!$AK$43</f>
        <v>17.14</v>
      </c>
      <c r="AJ153" s="51">
        <f>'TWO BELLCRANK'!$AL$43</f>
        <v>16</v>
      </c>
      <c r="AK153" s="51">
        <f>'TWO BELLCRANK'!$J$49</f>
        <v>5</v>
      </c>
      <c r="AL153" s="51"/>
      <c r="AM153" s="51">
        <f t="shared" si="40"/>
        <v>21.526184033441144</v>
      </c>
      <c r="AN153" s="51">
        <f t="shared" si="41"/>
        <v>-0.25379609694547178</v>
      </c>
      <c r="AO153" s="51"/>
      <c r="AP153" s="51">
        <f t="shared" si="42"/>
        <v>1.0644124588247552</v>
      </c>
      <c r="AQ153" s="51">
        <f t="shared" si="43"/>
        <v>-34.226392776343815</v>
      </c>
      <c r="AR153" s="51">
        <f t="shared" si="44"/>
        <v>250.23861037521385</v>
      </c>
      <c r="AS153" s="51"/>
      <c r="AT153" s="51">
        <f t="shared" si="45"/>
        <v>16.218217053611308</v>
      </c>
      <c r="AU153" s="51">
        <f t="shared" si="46"/>
        <v>20.914297121638771</v>
      </c>
      <c r="AV153" s="51">
        <f t="shared" si="47"/>
        <v>18.67328740523903</v>
      </c>
      <c r="AW153" s="51">
        <f t="shared" si="48"/>
        <v>11.240900323282199</v>
      </c>
      <c r="AX153" s="52"/>
      <c r="AY153" s="39">
        <f>'TWO BELLCRANK'!BA103/AB153</f>
        <v>3371.3855838863642</v>
      </c>
      <c r="AZ153" s="50"/>
      <c r="BA153" s="39">
        <f t="shared" si="37"/>
        <v>14112.481553834514</v>
      </c>
    </row>
    <row r="154" spans="13:53" s="2" customFormat="1" ht="13.8" x14ac:dyDescent="0.3">
      <c r="M154" s="15"/>
      <c r="N154" s="15"/>
      <c r="O154" s="15"/>
      <c r="P154" s="15"/>
      <c r="Q154" s="15"/>
      <c r="R154" s="16"/>
      <c r="S154" s="16"/>
      <c r="V154" s="51">
        <f>'TWO BELLCRANK'!AV104-'TWO BELLCRANK'!$AK$37</f>
        <v>-1.0595648826721238</v>
      </c>
      <c r="W154" s="51">
        <f>DEGREES(ASIN(V154/'TWO BELLCRANK'!$C$49))+'TWO BELLCRANK'!$AL$46</f>
        <v>44.639510785612117</v>
      </c>
      <c r="X154" s="51">
        <f>'TWO BELLCRANK'!$AK$37+'TWO BELLCRANK'!$J$47*SIN(RADIANS(W154))</f>
        <v>12.551460462066297</v>
      </c>
      <c r="Y154" s="51">
        <f>'TWO BELLCRANK'!$AL$37-'TWO BELLCRANK'!$J$47*COS(RADIANS(W154))</f>
        <v>3.6880666345883939</v>
      </c>
      <c r="Z154" s="52"/>
      <c r="AA154" s="52"/>
      <c r="AB154" s="37">
        <f>(ABS(('TWO BELLCRANK'!Z50-X154)*('TWO BELLCRANK'!AA50-'TWO BELLCRANK'!$AL$37)-('TWO BELLCRANK'!Z50-'TWO BELLCRANK'!$AK$37)*('TWO BELLCRANK'!AA50-Y154)))/SQRT(('TWO BELLCRANK'!Z50-X154)^2+('TWO BELLCRANK'!AA50-Y154)^2)</f>
        <v>3.1795299934916037</v>
      </c>
      <c r="AC154" s="51"/>
      <c r="AD154" s="37">
        <f>(ABS(('TWO BELLCRANK'!Z50-X154)*('TWO BELLCRANK'!AA50-'TWO BELLCRANK'!$AL$43)-('TWO BELLCRANK'!Z50-'TWO BELLCRANK'!$AK$43)*('TWO BELLCRANK'!AA50-Y154)))/SQRT(('TWO BELLCRANK'!Z50-X154)^2+('TWO BELLCRANK'!AA50-Y154)^2)</f>
        <v>4.1552915877870316</v>
      </c>
      <c r="AE154" s="52"/>
      <c r="AF154" s="51">
        <f t="shared" si="38"/>
        <v>3.6880666345883939</v>
      </c>
      <c r="AG154" s="51">
        <f t="shared" si="39"/>
        <v>12.551460462066297</v>
      </c>
      <c r="AH154" s="51">
        <f>'TWO BELLCRANK'!$J$48</f>
        <v>15</v>
      </c>
      <c r="AI154" s="51">
        <f>'TWO BELLCRANK'!$AK$43</f>
        <v>17.14</v>
      </c>
      <c r="AJ154" s="51">
        <f>'TWO BELLCRANK'!$AL$43</f>
        <v>16</v>
      </c>
      <c r="AK154" s="51">
        <f>'TWO BELLCRANK'!$J$49</f>
        <v>5</v>
      </c>
      <c r="AL154" s="51"/>
      <c r="AM154" s="51">
        <f t="shared" si="40"/>
        <v>21.507637194213714</v>
      </c>
      <c r="AN154" s="51">
        <f t="shared" si="41"/>
        <v>-0.25636014127164714</v>
      </c>
      <c r="AO154" s="51"/>
      <c r="AP154" s="51">
        <f t="shared" si="42"/>
        <v>1.065720522032819</v>
      </c>
      <c r="AQ154" s="51">
        <f t="shared" si="43"/>
        <v>-34.23937617626386</v>
      </c>
      <c r="AR154" s="51">
        <f t="shared" si="44"/>
        <v>250.07625466027901</v>
      </c>
      <c r="AS154" s="51"/>
      <c r="AT154" s="51">
        <f t="shared" si="45"/>
        <v>16.149478314895674</v>
      </c>
      <c r="AU154" s="51">
        <f t="shared" si="46"/>
        <v>20.90090469110941</v>
      </c>
      <c r="AV154" s="51">
        <f t="shared" si="47"/>
        <v>18.629479767210533</v>
      </c>
      <c r="AW154" s="51">
        <f t="shared" si="48"/>
        <v>11.22700827330797</v>
      </c>
      <c r="AX154" s="52"/>
      <c r="AY154" s="39">
        <f>'TWO BELLCRANK'!BA104/AB154</f>
        <v>3475.5258284912866</v>
      </c>
      <c r="AZ154" s="50"/>
      <c r="BA154" s="39">
        <f t="shared" si="37"/>
        <v>14441.823238266397</v>
      </c>
    </row>
    <row r="155" spans="13:53" s="2" customFormat="1" ht="13.8" x14ac:dyDescent="0.3">
      <c r="M155" s="15"/>
      <c r="N155" s="15"/>
      <c r="O155" s="15"/>
      <c r="P155" s="15"/>
      <c r="Q155" s="15"/>
      <c r="R155" s="16"/>
      <c r="S155" s="16"/>
      <c r="V155" s="51">
        <f>'TWO BELLCRANK'!AV105-'TWO BELLCRANK'!$AK$37</f>
        <v>-1.1364251493490443</v>
      </c>
      <c r="W155" s="51">
        <f>DEGREES(ASIN(V155/'TWO BELLCRANK'!$C$49))+'TWO BELLCRANK'!$AL$46</f>
        <v>43.494565503727273</v>
      </c>
      <c r="X155" s="51">
        <f>'TWO BELLCRANK'!$AK$37+'TWO BELLCRANK'!$J$47*SIN(RADIANS(W155))</f>
        <v>12.505514467023685</v>
      </c>
      <c r="Y155" s="51">
        <f>'TWO BELLCRANK'!$AL$37-'TWO BELLCRANK'!$J$47*COS(RADIANS(W155))</f>
        <v>3.6435930941449799</v>
      </c>
      <c r="Z155" s="52"/>
      <c r="AA155" s="52"/>
      <c r="AB155" s="37">
        <f>(ABS(('TWO BELLCRANK'!Z51-X155)*('TWO BELLCRANK'!AA51-'TWO BELLCRANK'!$AL$37)-('TWO BELLCRANK'!Z51-'TWO BELLCRANK'!$AK$37)*('TWO BELLCRANK'!AA51-Y155)))/SQRT(('TWO BELLCRANK'!Z51-X155)^2+('TWO BELLCRANK'!AA51-Y155)^2)</f>
        <v>3.1709484619217059</v>
      </c>
      <c r="AC155" s="51"/>
      <c r="AD155" s="37">
        <f>(ABS(('TWO BELLCRANK'!Z51-X155)*('TWO BELLCRANK'!AA51-'TWO BELLCRANK'!$AL$43)-('TWO BELLCRANK'!Z51-'TWO BELLCRANK'!$AK$43)*('TWO BELLCRANK'!AA51-Y155)))/SQRT(('TWO BELLCRANK'!Z51-X155)^2+('TWO BELLCRANK'!AA51-Y155)^2)</f>
        <v>4.1261579074038019</v>
      </c>
      <c r="AE155" s="52"/>
      <c r="AF155" s="51">
        <f t="shared" si="38"/>
        <v>3.6435930941449799</v>
      </c>
      <c r="AG155" s="51">
        <f t="shared" si="39"/>
        <v>12.505514467023685</v>
      </c>
      <c r="AH155" s="51">
        <f>'TWO BELLCRANK'!$J$48</f>
        <v>15</v>
      </c>
      <c r="AI155" s="51">
        <f>'TWO BELLCRANK'!$AK$43</f>
        <v>17.14</v>
      </c>
      <c r="AJ155" s="51">
        <f>'TWO BELLCRANK'!$AL$43</f>
        <v>16</v>
      </c>
      <c r="AK155" s="51">
        <f>'TWO BELLCRANK'!$J$49</f>
        <v>5</v>
      </c>
      <c r="AL155" s="51"/>
      <c r="AM155" s="51">
        <f t="shared" si="40"/>
        <v>21.491495526401696</v>
      </c>
      <c r="AN155" s="51">
        <f t="shared" si="41"/>
        <v>-0.25891969302291368</v>
      </c>
      <c r="AO155" s="51"/>
      <c r="AP155" s="51">
        <f t="shared" si="42"/>
        <v>1.0670394074350797</v>
      </c>
      <c r="AQ155" s="51">
        <f t="shared" si="43"/>
        <v>-34.253375771773015</v>
      </c>
      <c r="AR155" s="51">
        <f t="shared" si="44"/>
        <v>249.93551331629391</v>
      </c>
      <c r="AS155" s="51"/>
      <c r="AT155" s="51">
        <f t="shared" si="45"/>
        <v>16.083417025905124</v>
      </c>
      <c r="AU155" s="51">
        <f t="shared" si="46"/>
        <v>20.887088337533182</v>
      </c>
      <c r="AV155" s="51">
        <f t="shared" si="47"/>
        <v>18.587909548503102</v>
      </c>
      <c r="AW155" s="51">
        <f t="shared" si="48"/>
        <v>11.214233818984303</v>
      </c>
      <c r="AX155" s="52"/>
      <c r="AY155" s="39">
        <f>'TWO BELLCRANK'!BA105/AB155</f>
        <v>3588.9911044879877</v>
      </c>
      <c r="AZ155" s="50"/>
      <c r="BA155" s="39">
        <f t="shared" si="37"/>
        <v>14808.744025385015</v>
      </c>
    </row>
    <row r="156" spans="13:53" s="2" customFormat="1" ht="13.8" x14ac:dyDescent="0.3">
      <c r="M156" s="15"/>
      <c r="N156" s="15"/>
      <c r="O156" s="15"/>
      <c r="P156" s="15"/>
      <c r="Q156" s="15"/>
      <c r="R156" s="16"/>
      <c r="S156" s="16"/>
      <c r="V156" s="51">
        <f>'TWO BELLCRANK'!AV106-'TWO BELLCRANK'!$AK$37</f>
        <v>-1.2105704707375047</v>
      </c>
      <c r="W156" s="51">
        <f>DEGREES(ASIN(V156/'TWO BELLCRANK'!$C$49))+'TWO BELLCRANK'!$AL$46</f>
        <v>42.383605786111403</v>
      </c>
      <c r="X156" s="51">
        <f>'TWO BELLCRANK'!$AK$37+'TWO BELLCRANK'!$J$47*SIN(RADIANS(W156))</f>
        <v>12.460091403307201</v>
      </c>
      <c r="Y156" s="51">
        <f>'TWO BELLCRANK'!$AL$37-'TWO BELLCRANK'!$J$47*COS(RADIANS(W156))</f>
        <v>3.601325598188664</v>
      </c>
      <c r="Z156" s="52"/>
      <c r="AA156" s="52"/>
      <c r="AB156" s="37">
        <f>(ABS(('TWO BELLCRANK'!Z52-X156)*('TWO BELLCRANK'!AA52-'TWO BELLCRANK'!$AL$37)-('TWO BELLCRANK'!Z52-'TWO BELLCRANK'!$AK$37)*('TWO BELLCRANK'!AA52-Y156)))/SQRT(('TWO BELLCRANK'!Z52-X156)^2+('TWO BELLCRANK'!AA52-Y156)^2)</f>
        <v>3.1612797078339696</v>
      </c>
      <c r="AC156" s="51"/>
      <c r="AD156" s="37">
        <f>(ABS(('TWO BELLCRANK'!Z52-X156)*('TWO BELLCRANK'!AA52-'TWO BELLCRANK'!$AL$43)-('TWO BELLCRANK'!Z52-'TWO BELLCRANK'!$AK$43)*('TWO BELLCRANK'!AA52-Y156)))/SQRT(('TWO BELLCRANK'!Z52-X156)^2+('TWO BELLCRANK'!AA52-Y156)^2)</f>
        <v>4.0985651340797364</v>
      </c>
      <c r="AE156" s="52"/>
      <c r="AF156" s="51">
        <f t="shared" si="38"/>
        <v>3.601325598188664</v>
      </c>
      <c r="AG156" s="51">
        <f t="shared" si="39"/>
        <v>12.460091403307201</v>
      </c>
      <c r="AH156" s="51">
        <f>'TWO BELLCRANK'!$J$48</f>
        <v>15</v>
      </c>
      <c r="AI156" s="51">
        <f>'TWO BELLCRANK'!$AK$43</f>
        <v>17.14</v>
      </c>
      <c r="AJ156" s="51">
        <f>'TWO BELLCRANK'!$AL$43</f>
        <v>16</v>
      </c>
      <c r="AK156" s="51">
        <f>'TWO BELLCRANK'!$J$49</f>
        <v>5</v>
      </c>
      <c r="AL156" s="51"/>
      <c r="AM156" s="51">
        <f t="shared" si="40"/>
        <v>21.477589271193889</v>
      </c>
      <c r="AN156" s="51">
        <f t="shared" si="41"/>
        <v>-0.26146641034658424</v>
      </c>
      <c r="AO156" s="51"/>
      <c r="AP156" s="51">
        <f t="shared" si="42"/>
        <v>1.0683646837395284</v>
      </c>
      <c r="AQ156" s="51">
        <f t="shared" si="43"/>
        <v>-34.268267792593846</v>
      </c>
      <c r="AR156" s="51">
        <f t="shared" si="44"/>
        <v>249.81468068557626</v>
      </c>
      <c r="AS156" s="51"/>
      <c r="AT156" s="51">
        <f t="shared" si="45"/>
        <v>16.020014225288957</v>
      </c>
      <c r="AU156" s="51">
        <f t="shared" si="46"/>
        <v>20.872948990544128</v>
      </c>
      <c r="AV156" s="51">
        <f t="shared" si="47"/>
        <v>18.548514042248044</v>
      </c>
      <c r="AW156" s="51">
        <f t="shared" si="48"/>
        <v>11.202491459852292</v>
      </c>
      <c r="AX156" s="52"/>
      <c r="AY156" s="39">
        <f>'TWO BELLCRANK'!BA106/AB156</f>
        <v>3712.8614541417119</v>
      </c>
      <c r="AZ156" s="50"/>
      <c r="BA156" s="39">
        <f t="shared" si="37"/>
        <v>15217.40450361381</v>
      </c>
    </row>
    <row r="157" spans="13:53" s="2" customFormat="1" ht="13.8" x14ac:dyDescent="0.3">
      <c r="M157" s="15"/>
      <c r="N157" s="15"/>
      <c r="O157" s="15"/>
      <c r="P157" s="15"/>
      <c r="Q157" s="15"/>
      <c r="R157" s="16"/>
      <c r="S157" s="16"/>
      <c r="V157" s="51">
        <f>'TWO BELLCRANK'!AV107-'TWO BELLCRANK'!$AK$37</f>
        <v>-1.281970120707431</v>
      </c>
      <c r="W157" s="51">
        <f>DEGREES(ASIN(V157/'TWO BELLCRANK'!$C$49))+'TWO BELLCRANK'!$AL$46</f>
        <v>41.307286369945416</v>
      </c>
      <c r="X157" s="51">
        <f>'TWO BELLCRANK'!$AK$37+'TWO BELLCRANK'!$J$47*SIN(RADIANS(W157))</f>
        <v>12.41531104558271</v>
      </c>
      <c r="Y157" s="51">
        <f>'TWO BELLCRANK'!$AL$37-'TWO BELLCRANK'!$J$47*COS(RADIANS(W157))</f>
        <v>3.5612233783670151</v>
      </c>
      <c r="Z157" s="52"/>
      <c r="AA157" s="52"/>
      <c r="AB157" s="37">
        <f>(ABS(('TWO BELLCRANK'!Z53-X157)*('TWO BELLCRANK'!AA53-'TWO BELLCRANK'!$AL$37)-('TWO BELLCRANK'!Z53-'TWO BELLCRANK'!$AK$37)*('TWO BELLCRANK'!AA53-Y157)))/SQRT(('TWO BELLCRANK'!Z53-X157)^2+('TWO BELLCRANK'!AA53-Y157)^2)</f>
        <v>3.150687271073632</v>
      </c>
      <c r="AC157" s="51"/>
      <c r="AD157" s="37">
        <f>(ABS(('TWO BELLCRANK'!Z53-X157)*('TWO BELLCRANK'!AA53-'TWO BELLCRANK'!$AL$43)-('TWO BELLCRANK'!Z53-'TWO BELLCRANK'!$AK$43)*('TWO BELLCRANK'!AA53-Y157)))/SQRT(('TWO BELLCRANK'!Z53-X157)^2+('TWO BELLCRANK'!AA53-Y157)^2)</f>
        <v>4.0725106865035512</v>
      </c>
      <c r="AE157" s="52"/>
      <c r="AF157" s="51">
        <f t="shared" si="38"/>
        <v>3.5612233783670151</v>
      </c>
      <c r="AG157" s="51">
        <f t="shared" si="39"/>
        <v>12.41531104558271</v>
      </c>
      <c r="AH157" s="51">
        <f>'TWO BELLCRANK'!$J$48</f>
        <v>15</v>
      </c>
      <c r="AI157" s="51">
        <f>'TWO BELLCRANK'!$AK$43</f>
        <v>17.14</v>
      </c>
      <c r="AJ157" s="51">
        <f>'TWO BELLCRANK'!$AL$43</f>
        <v>16</v>
      </c>
      <c r="AK157" s="51">
        <f>'TWO BELLCRANK'!$J$49</f>
        <v>5</v>
      </c>
      <c r="AL157" s="51"/>
      <c r="AM157" s="51">
        <f t="shared" si="40"/>
        <v>21.465753356678228</v>
      </c>
      <c r="AN157" s="51">
        <f t="shared" si="41"/>
        <v>-0.26399204098448409</v>
      </c>
      <c r="AO157" s="51"/>
      <c r="AP157" s="51">
        <f t="shared" si="42"/>
        <v>1.0696917977031535</v>
      </c>
      <c r="AQ157" s="51">
        <f t="shared" si="43"/>
        <v>-34.283928914849938</v>
      </c>
      <c r="AR157" s="51">
        <f t="shared" si="44"/>
        <v>249.71214210281289</v>
      </c>
      <c r="AS157" s="51"/>
      <c r="AT157" s="51">
        <f t="shared" si="45"/>
        <v>15.959253232864022</v>
      </c>
      <c r="AU157" s="51">
        <f t="shared" si="46"/>
        <v>20.858583854571005</v>
      </c>
      <c r="AV157" s="51">
        <f t="shared" si="47"/>
        <v>18.511232851343113</v>
      </c>
      <c r="AW157" s="51">
        <f t="shared" si="48"/>
        <v>11.191702955577982</v>
      </c>
      <c r="AX157" s="52"/>
      <c r="AY157" s="39">
        <f>'TWO BELLCRANK'!BA107/AB157</f>
        <v>3848.4779122578261</v>
      </c>
      <c r="AZ157" s="50"/>
      <c r="BA157" s="39">
        <f t="shared" si="37"/>
        <v>15672.967424442873</v>
      </c>
    </row>
    <row r="158" spans="13:53" s="2" customFormat="1" ht="13.8" x14ac:dyDescent="0.3">
      <c r="M158" s="15"/>
      <c r="N158" s="15"/>
      <c r="O158" s="15"/>
      <c r="P158" s="15"/>
      <c r="Q158" s="15"/>
      <c r="R158" s="16"/>
      <c r="S158" s="16"/>
      <c r="V158" s="51">
        <f>'TWO BELLCRANK'!AV108-'TWO BELLCRANK'!$AK$37</f>
        <v>-1.350592638604402</v>
      </c>
      <c r="W158" s="51">
        <f>DEGREES(ASIN(V158/'TWO BELLCRANK'!$C$49))+'TWO BELLCRANK'!$AL$46</f>
        <v>40.266348134645284</v>
      </c>
      <c r="X158" s="51">
        <f>'TWO BELLCRANK'!$AK$37+'TWO BELLCRANK'!$J$47*SIN(RADIANS(W158))</f>
        <v>12.371293521680702</v>
      </c>
      <c r="Y158" s="51">
        <f>'TWO BELLCRANK'!$AL$37-'TWO BELLCRANK'!$J$47*COS(RADIANS(W158))</f>
        <v>3.5232461409524416</v>
      </c>
      <c r="Z158" s="52"/>
      <c r="AA158" s="52"/>
      <c r="AB158" s="37">
        <f>(ABS(('TWO BELLCRANK'!Z54-X158)*('TWO BELLCRANK'!AA54-'TWO BELLCRANK'!$AL$37)-('TWO BELLCRANK'!Z54-'TWO BELLCRANK'!$AK$37)*('TWO BELLCRANK'!AA54-Y158)))/SQRT(('TWO BELLCRANK'!Z54-X158)^2+('TWO BELLCRANK'!AA54-Y158)^2)</f>
        <v>3.1393282863211018</v>
      </c>
      <c r="AC158" s="51"/>
      <c r="AD158" s="37">
        <f>(ABS(('TWO BELLCRANK'!Z54-X158)*('TWO BELLCRANK'!AA54-'TWO BELLCRANK'!$AL$43)-('TWO BELLCRANK'!Z54-'TWO BELLCRANK'!$AK$43)*('TWO BELLCRANK'!AA54-Y158)))/SQRT(('TWO BELLCRANK'!Z54-X158)^2+('TWO BELLCRANK'!AA54-Y158)^2)</f>
        <v>4.0479837354832782</v>
      </c>
      <c r="AE158" s="52"/>
      <c r="AF158" s="51">
        <f t="shared" si="38"/>
        <v>3.5232461409524416</v>
      </c>
      <c r="AG158" s="51">
        <f t="shared" si="39"/>
        <v>12.371293521680702</v>
      </c>
      <c r="AH158" s="51">
        <f>'TWO BELLCRANK'!$J$48</f>
        <v>15</v>
      </c>
      <c r="AI158" s="51">
        <f>'TWO BELLCRANK'!$AK$43</f>
        <v>17.14</v>
      </c>
      <c r="AJ158" s="51">
        <f>'TWO BELLCRANK'!$AL$43</f>
        <v>16</v>
      </c>
      <c r="AK158" s="51">
        <f>'TWO BELLCRANK'!$J$49</f>
        <v>5</v>
      </c>
      <c r="AL158" s="51"/>
      <c r="AM158" s="51">
        <f t="shared" si="40"/>
        <v>21.455827111189173</v>
      </c>
      <c r="AN158" s="51">
        <f t="shared" si="41"/>
        <v>-0.26648836542699411</v>
      </c>
      <c r="AO158" s="51"/>
      <c r="AP158" s="51">
        <f t="shared" si="42"/>
        <v>1.0710160489079512</v>
      </c>
      <c r="AQ158" s="51">
        <f t="shared" si="43"/>
        <v>-34.30023542465262</v>
      </c>
      <c r="AR158" s="51">
        <f t="shared" si="44"/>
        <v>249.62636365367553</v>
      </c>
      <c r="AS158" s="51"/>
      <c r="AT158" s="51">
        <f t="shared" si="45"/>
        <v>15.901120474652046</v>
      </c>
      <c r="AU158" s="51">
        <f t="shared" si="46"/>
        <v>20.844086861491398</v>
      </c>
      <c r="AV158" s="51">
        <f t="shared" si="47"/>
        <v>18.476008348786785</v>
      </c>
      <c r="AW158" s="51">
        <f t="shared" si="48"/>
        <v>11.181796839902663</v>
      </c>
      <c r="AX158" s="52"/>
      <c r="AY158" s="39">
        <f>'TWO BELLCRANK'!BA108/AB158</f>
        <v>3997.5095218434294</v>
      </c>
      <c r="AZ158" s="50"/>
      <c r="BA158" s="39">
        <f t="shared" si="37"/>
        <v>16181.853526861738</v>
      </c>
    </row>
    <row r="159" spans="13:53" s="2" customFormat="1" ht="13.8" x14ac:dyDescent="0.3">
      <c r="M159" s="15"/>
      <c r="N159" s="15"/>
      <c r="O159" s="15"/>
      <c r="P159" s="15"/>
      <c r="Q159" s="15"/>
      <c r="R159" s="16"/>
      <c r="S159" s="16"/>
      <c r="V159" s="51">
        <f>'TWO BELLCRANK'!AV109-'TWO BELLCRANK'!$AK$37</f>
        <v>-1.4164047662201469</v>
      </c>
      <c r="W159" s="51">
        <f>DEGREES(ASIN(V159/'TWO BELLCRANK'!$C$49))+'TWO BELLCRANK'!$AL$46</f>
        <v>39.261631453500016</v>
      </c>
      <c r="X159" s="51">
        <f>'TWO BELLCRANK'!$AK$37+'TWO BELLCRANK'!$J$47*SIN(RADIANS(W159))</f>
        <v>12.328160072882</v>
      </c>
      <c r="Y159" s="51">
        <f>'TWO BELLCRANK'!$AL$37-'TWO BELLCRANK'!$J$47*COS(RADIANS(W159))</f>
        <v>3.4873546098756223</v>
      </c>
      <c r="Z159" s="52"/>
      <c r="AA159" s="52"/>
      <c r="AB159" s="37">
        <f>(ABS(('TWO BELLCRANK'!Z55-X159)*('TWO BELLCRANK'!AA55-'TWO BELLCRANK'!$AL$37)-('TWO BELLCRANK'!Z55-'TWO BELLCRANK'!$AK$37)*('TWO BELLCRANK'!AA55-Y159)))/SQRT(('TWO BELLCRANK'!Z55-X159)^2+('TWO BELLCRANK'!AA55-Y159)^2)</f>
        <v>3.1273540442043091</v>
      </c>
      <c r="AC159" s="51"/>
      <c r="AD159" s="37">
        <f>(ABS(('TWO BELLCRANK'!Z55-X159)*('TWO BELLCRANK'!AA55-'TWO BELLCRANK'!$AL$43)-('TWO BELLCRANK'!Z55-'TWO BELLCRANK'!$AK$43)*('TWO BELLCRANK'!AA55-Y159)))/SQRT(('TWO BELLCRANK'!Z55-X159)^2+('TWO BELLCRANK'!AA55-Y159)^2)</f>
        <v>4.02496663352699</v>
      </c>
      <c r="AE159" s="52"/>
      <c r="AF159" s="51">
        <f t="shared" si="38"/>
        <v>3.4873546098756223</v>
      </c>
      <c r="AG159" s="51">
        <f t="shared" si="39"/>
        <v>12.328160072882</v>
      </c>
      <c r="AH159" s="51">
        <f>'TWO BELLCRANK'!$J$48</f>
        <v>15</v>
      </c>
      <c r="AI159" s="51">
        <f>'TWO BELLCRANK'!$AK$43</f>
        <v>17.14</v>
      </c>
      <c r="AJ159" s="51">
        <f>'TWO BELLCRANK'!$AL$43</f>
        <v>16</v>
      </c>
      <c r="AK159" s="51">
        <f>'TWO BELLCRANK'!$J$49</f>
        <v>5</v>
      </c>
      <c r="AL159" s="51"/>
      <c r="AM159" s="51">
        <f t="shared" si="40"/>
        <v>21.447653927421101</v>
      </c>
      <c r="AN159" s="51">
        <f t="shared" si="41"/>
        <v>-0.26894713970773904</v>
      </c>
      <c r="AO159" s="51"/>
      <c r="AP159" s="51">
        <f t="shared" si="42"/>
        <v>1.0723325639569741</v>
      </c>
      <c r="AQ159" s="51">
        <f t="shared" si="43"/>
        <v>-34.317062405261424</v>
      </c>
      <c r="AR159" s="51">
        <f t="shared" si="44"/>
        <v>249.55588235842646</v>
      </c>
      <c r="AS159" s="51"/>
      <c r="AT159" s="51">
        <f t="shared" si="45"/>
        <v>15.84560626578655</v>
      </c>
      <c r="AU159" s="51">
        <f t="shared" si="46"/>
        <v>20.829549136392433</v>
      </c>
      <c r="AV159" s="51">
        <f t="shared" si="47"/>
        <v>18.442786078619502</v>
      </c>
      <c r="AW159" s="51">
        <f t="shared" si="48"/>
        <v>11.172707960631014</v>
      </c>
      <c r="AX159" s="52"/>
      <c r="AY159" s="39">
        <f>'TWO BELLCRANK'!BA109/AB159</f>
        <v>4162.0430129597089</v>
      </c>
      <c r="AZ159" s="50"/>
      <c r="BA159" s="39">
        <f t="shared" si="37"/>
        <v>16752.084254466969</v>
      </c>
    </row>
    <row r="160" spans="13:53" s="2" customFormat="1" ht="13.8" x14ac:dyDescent="0.3">
      <c r="M160" s="15"/>
      <c r="N160" s="15"/>
      <c r="O160" s="15"/>
      <c r="P160" s="15"/>
      <c r="Q160" s="15"/>
      <c r="R160" s="16"/>
      <c r="S160" s="16"/>
      <c r="V160" s="51">
        <f>'TWO BELLCRANK'!AV110-'TWO BELLCRANK'!$AK$37</f>
        <v>-1.4793704208781921</v>
      </c>
      <c r="W160" s="51">
        <f>DEGREES(ASIN(V160/'TWO BELLCRANK'!$C$49))+'TWO BELLCRANK'!$AL$46</f>
        <v>38.294089330555259</v>
      </c>
      <c r="X160" s="51">
        <f>'TWO BELLCRANK'!$AK$37+'TWO BELLCRANK'!$J$47*SIN(RADIANS(W160))</f>
        <v>12.286033825480187</v>
      </c>
      <c r="Y160" s="51">
        <f>'TWO BELLCRANK'!$AL$37-'TWO BELLCRANK'!$J$47*COS(RADIANS(W160))</f>
        <v>3.4535110298865699</v>
      </c>
      <c r="Z160" s="52"/>
      <c r="AA160" s="52"/>
      <c r="AB160" s="37">
        <f>(ABS(('TWO BELLCRANK'!Z56-X160)*('TWO BELLCRANK'!AA56-'TWO BELLCRANK'!$AL$37)-('TWO BELLCRANK'!Z56-'TWO BELLCRANK'!$AK$37)*('TWO BELLCRANK'!AA56-Y160)))/SQRT(('TWO BELLCRANK'!Z56-X160)^2+('TWO BELLCRANK'!AA56-Y160)^2)</f>
        <v>3.1149106125842509</v>
      </c>
      <c r="AC160" s="51"/>
      <c r="AD160" s="37">
        <f>(ABS(('TWO BELLCRANK'!Z56-X160)*('TWO BELLCRANK'!AA56-'TWO BELLCRANK'!$AL$43)-('TWO BELLCRANK'!Z56-'TWO BELLCRANK'!$AK$43)*('TWO BELLCRANK'!AA56-Y160)))/SQRT(('TWO BELLCRANK'!Z56-X160)^2+('TWO BELLCRANK'!AA56-Y160)^2)</f>
        <v>4.0034361972977441</v>
      </c>
      <c r="AE160" s="52"/>
      <c r="AF160" s="51">
        <f t="shared" si="38"/>
        <v>3.4535110298865699</v>
      </c>
      <c r="AG160" s="51">
        <f t="shared" si="39"/>
        <v>12.286033825480187</v>
      </c>
      <c r="AH160" s="51">
        <f>'TWO BELLCRANK'!$J$48</f>
        <v>15</v>
      </c>
      <c r="AI160" s="51">
        <f>'TWO BELLCRANK'!$AK$43</f>
        <v>17.14</v>
      </c>
      <c r="AJ160" s="51">
        <f>'TWO BELLCRANK'!$AL$43</f>
        <v>16</v>
      </c>
      <c r="AK160" s="51">
        <f>'TWO BELLCRANK'!$J$49</f>
        <v>5</v>
      </c>
      <c r="AL160" s="51"/>
      <c r="AM160" s="51">
        <f t="shared" si="40"/>
        <v>21.441080896905309</v>
      </c>
      <c r="AN160" s="51">
        <f t="shared" si="41"/>
        <v>-0.27136003854822327</v>
      </c>
      <c r="AO160" s="51"/>
      <c r="AP160" s="51">
        <f t="shared" si="42"/>
        <v>1.0736362705208933</v>
      </c>
      <c r="AQ160" s="51">
        <f t="shared" si="43"/>
        <v>-34.334282955966501</v>
      </c>
      <c r="AR160" s="51">
        <f t="shared" si="44"/>
        <v>249.49929688172392</v>
      </c>
      <c r="AS160" s="51"/>
      <c r="AT160" s="51">
        <f t="shared" si="45"/>
        <v>15.792705557173875</v>
      </c>
      <c r="AU160" s="51">
        <f t="shared" si="46"/>
        <v>20.815059468410499</v>
      </c>
      <c r="AV160" s="51">
        <f t="shared" si="47"/>
        <v>18.411515110508063</v>
      </c>
      <c r="AW160" s="51">
        <f t="shared" si="48"/>
        <v>11.164377049050508</v>
      </c>
      <c r="AX160" s="52"/>
      <c r="AY160" s="39">
        <f>'TWO BELLCRANK'!BA110/AB160</f>
        <v>4344.7043610810288</v>
      </c>
      <c r="AZ160" s="50"/>
      <c r="BA160" s="39">
        <f t="shared" si="37"/>
        <v>17393.74670570916</v>
      </c>
    </row>
    <row r="161" spans="1:54" s="2" customFormat="1" ht="13.8" x14ac:dyDescent="0.3">
      <c r="M161" s="15"/>
      <c r="N161" s="15"/>
      <c r="O161" s="15"/>
      <c r="P161" s="15"/>
      <c r="Q161" s="15"/>
      <c r="R161" s="16"/>
      <c r="S161" s="16"/>
      <c r="V161" s="51"/>
      <c r="W161" s="51"/>
      <c r="X161" s="51"/>
      <c r="Y161" s="51"/>
      <c r="Z161" s="52"/>
      <c r="AA161" s="52"/>
      <c r="AB161" s="51"/>
      <c r="AC161" s="51"/>
      <c r="AD161" s="51"/>
      <c r="AE161" s="52"/>
      <c r="AF161" s="51"/>
      <c r="AG161" s="51"/>
      <c r="AH161" s="51"/>
      <c r="AI161" s="51"/>
      <c r="AJ161" s="51"/>
      <c r="AK161" s="51"/>
      <c r="AL161" s="51"/>
      <c r="AM161" s="51"/>
      <c r="AN161" s="51"/>
      <c r="AO161" s="51"/>
      <c r="AP161" s="51"/>
      <c r="AQ161" s="51"/>
      <c r="AR161" s="51"/>
      <c r="AS161" s="51"/>
      <c r="AT161" s="51"/>
      <c r="AU161" s="51"/>
      <c r="AV161" s="51"/>
      <c r="AW161" s="51"/>
      <c r="AX161" s="52"/>
      <c r="AY161" s="53"/>
      <c r="AZ161" s="52"/>
      <c r="BA161" s="53"/>
    </row>
    <row r="162" spans="1:54" s="2" customFormat="1" ht="13.8" x14ac:dyDescent="0.3">
      <c r="M162" s="15"/>
      <c r="N162" s="15"/>
      <c r="O162" s="15"/>
      <c r="P162" s="15"/>
      <c r="Q162" s="15"/>
      <c r="R162" s="16"/>
      <c r="S162" s="16"/>
      <c r="V162" s="51"/>
      <c r="W162" s="51"/>
      <c r="X162" s="51"/>
      <c r="Y162" s="51"/>
      <c r="Z162" s="52"/>
      <c r="AA162" s="52"/>
      <c r="AB162" s="51"/>
      <c r="AC162" s="51"/>
      <c r="AD162" s="51"/>
      <c r="AE162" s="52"/>
      <c r="AF162" s="51"/>
      <c r="AG162" s="51"/>
      <c r="AH162" s="51"/>
      <c r="AI162" s="51"/>
      <c r="AJ162" s="51"/>
      <c r="AK162" s="51"/>
      <c r="AL162" s="51"/>
      <c r="AM162" s="51"/>
      <c r="AN162" s="51"/>
      <c r="AO162" s="51"/>
      <c r="AP162" s="51"/>
      <c r="AQ162" s="51"/>
      <c r="AR162" s="51"/>
      <c r="AS162" s="51"/>
      <c r="AT162" s="51"/>
      <c r="AU162" s="51"/>
      <c r="AV162" s="51"/>
      <c r="AW162" s="51"/>
      <c r="AX162" s="52"/>
      <c r="AY162" s="53"/>
      <c r="AZ162" s="52"/>
      <c r="BA162" s="53"/>
    </row>
    <row r="163" spans="1:54" s="2" customFormat="1" ht="13.8" x14ac:dyDescent="0.3">
      <c r="M163" s="15"/>
      <c r="N163" s="15"/>
      <c r="O163" s="15"/>
      <c r="P163" s="15"/>
      <c r="Q163" s="15"/>
      <c r="R163" s="16"/>
      <c r="S163" s="16"/>
      <c r="W163" s="51"/>
      <c r="X163" s="51"/>
      <c r="Y163" s="51"/>
      <c r="Z163" s="51"/>
      <c r="AA163" s="52"/>
      <c r="AB163" s="52"/>
      <c r="AC163" s="51"/>
      <c r="AD163" s="51"/>
      <c r="AE163" s="51"/>
      <c r="AF163" s="52"/>
      <c r="AG163" s="51"/>
      <c r="AH163" s="51"/>
      <c r="AI163" s="51"/>
      <c r="AJ163" s="51"/>
      <c r="AK163" s="51"/>
      <c r="AL163" s="51"/>
      <c r="AM163" s="51"/>
      <c r="AN163" s="51"/>
      <c r="AO163" s="51"/>
      <c r="AP163" s="51"/>
      <c r="AQ163" s="51"/>
      <c r="AR163" s="51"/>
      <c r="AS163" s="51"/>
      <c r="AT163" s="51"/>
      <c r="AU163" s="51"/>
      <c r="AV163" s="51"/>
      <c r="AW163" s="51"/>
      <c r="AX163" s="51"/>
      <c r="AY163" s="52"/>
      <c r="AZ163" s="53"/>
      <c r="BA163" s="52"/>
      <c r="BB163" s="53"/>
    </row>
    <row r="164" spans="1:54" s="2" customFormat="1" ht="13.8" x14ac:dyDescent="0.3">
      <c r="A164" s="59"/>
      <c r="B164" s="60"/>
      <c r="C164" s="61"/>
      <c r="D164" s="59"/>
      <c r="E164" s="59"/>
      <c r="F164" s="59"/>
      <c r="G164" s="61"/>
      <c r="H164" s="59"/>
      <c r="I164" s="59"/>
      <c r="J164" s="59"/>
      <c r="K164" s="59"/>
      <c r="M164" s="15"/>
      <c r="N164" s="15"/>
      <c r="O164" s="15"/>
      <c r="P164" s="15"/>
      <c r="Q164" s="15"/>
      <c r="R164" s="16"/>
      <c r="S164" s="16"/>
      <c r="W164" s="51"/>
      <c r="X164" s="51"/>
      <c r="Y164" s="51"/>
      <c r="Z164" s="51"/>
      <c r="AA164" s="52"/>
      <c r="AB164" s="52"/>
      <c r="AC164" s="51"/>
      <c r="AD164" s="51"/>
      <c r="AE164" s="51"/>
      <c r="AF164" s="52"/>
      <c r="AG164" s="51"/>
      <c r="AH164" s="51"/>
      <c r="AI164" s="51"/>
      <c r="AJ164" s="51"/>
      <c r="AK164" s="51"/>
      <c r="AL164" s="51"/>
      <c r="AM164" s="51"/>
      <c r="AN164" s="51"/>
      <c r="AO164" s="51"/>
      <c r="AP164" s="51"/>
      <c r="AQ164" s="51"/>
      <c r="AR164" s="51"/>
      <c r="AS164" s="51"/>
      <c r="AT164" s="51"/>
      <c r="AU164" s="51"/>
      <c r="AV164" s="51"/>
      <c r="AW164" s="51"/>
      <c r="AX164" s="51"/>
      <c r="AY164" s="52"/>
      <c r="AZ164" s="53"/>
      <c r="BA164" s="52"/>
      <c r="BB164" s="53"/>
    </row>
    <row r="165" spans="1:54" s="2" customFormat="1" ht="13.8" x14ac:dyDescent="0.3">
      <c r="A165" s="59"/>
      <c r="B165" s="62"/>
      <c r="C165" s="61"/>
      <c r="D165" s="63"/>
      <c r="E165" s="63"/>
      <c r="F165" s="64" t="s">
        <v>101</v>
      </c>
      <c r="G165" s="61"/>
      <c r="H165" s="63"/>
      <c r="I165" s="63"/>
      <c r="J165" s="63"/>
      <c r="K165" s="59"/>
      <c r="M165" s="15"/>
      <c r="N165" s="15"/>
      <c r="O165" s="15"/>
      <c r="P165" s="15"/>
      <c r="Q165" s="15"/>
      <c r="R165" s="16"/>
      <c r="S165" s="16"/>
      <c r="W165" s="51"/>
      <c r="X165" s="51"/>
      <c r="Y165" s="51"/>
      <c r="Z165" s="51"/>
      <c r="AA165" s="52"/>
      <c r="AB165" s="52"/>
      <c r="AC165" s="51"/>
      <c r="AD165" s="51"/>
      <c r="AE165" s="51"/>
      <c r="AF165" s="52"/>
      <c r="AG165" s="51"/>
      <c r="AH165" s="51"/>
      <c r="AI165" s="51"/>
      <c r="AJ165" s="51"/>
      <c r="AK165" s="51"/>
      <c r="AL165" s="51"/>
      <c r="AM165" s="51"/>
      <c r="AN165" s="51"/>
      <c r="AO165" s="51"/>
      <c r="AP165" s="51"/>
      <c r="AQ165" s="51"/>
      <c r="AR165" s="51"/>
      <c r="AS165" s="51"/>
      <c r="AT165" s="51"/>
      <c r="AU165" s="51"/>
      <c r="AV165" s="51"/>
      <c r="AW165" s="51"/>
      <c r="AX165" s="51"/>
      <c r="AY165" s="52"/>
      <c r="AZ165" s="53"/>
      <c r="BA165" s="52"/>
      <c r="BB165" s="53"/>
    </row>
    <row r="166" spans="1:54" s="2" customFormat="1" ht="13.8" x14ac:dyDescent="0.3">
      <c r="A166" s="59"/>
      <c r="B166" s="63"/>
      <c r="C166" s="63"/>
      <c r="D166" s="63"/>
      <c r="E166" s="63"/>
      <c r="F166" s="65" t="s">
        <v>102</v>
      </c>
      <c r="G166" s="63"/>
      <c r="H166" s="63"/>
      <c r="I166" s="63"/>
      <c r="J166" s="63"/>
      <c r="K166" s="59"/>
      <c r="M166" s="15"/>
      <c r="N166" s="15"/>
      <c r="O166" s="15"/>
      <c r="P166" s="15"/>
      <c r="Q166" s="15"/>
      <c r="R166" s="16"/>
      <c r="S166" s="16"/>
      <c r="W166" s="51"/>
      <c r="X166" s="51"/>
      <c r="Y166" s="51"/>
      <c r="Z166" s="51"/>
      <c r="AA166" s="52"/>
      <c r="AB166" s="52"/>
      <c r="AC166" s="51"/>
      <c r="AD166" s="51"/>
      <c r="AE166" s="51"/>
      <c r="AF166" s="52"/>
      <c r="AG166" s="51"/>
      <c r="AH166" s="51"/>
      <c r="AI166" s="51"/>
      <c r="AJ166" s="51"/>
      <c r="AK166" s="51"/>
      <c r="AL166" s="51"/>
      <c r="AM166" s="51"/>
      <c r="AN166" s="51"/>
      <c r="AO166" s="51"/>
      <c r="AP166" s="51"/>
      <c r="AQ166" s="51"/>
      <c r="AR166" s="51"/>
      <c r="AS166" s="51"/>
      <c r="AT166" s="51"/>
      <c r="AU166" s="51"/>
      <c r="AV166" s="51"/>
      <c r="AW166" s="51"/>
      <c r="AX166" s="51"/>
      <c r="AY166" s="52"/>
      <c r="AZ166" s="53"/>
      <c r="BA166" s="52"/>
      <c r="BB166" s="53"/>
    </row>
    <row r="167" spans="1:54" s="2" customFormat="1" ht="13.8" x14ac:dyDescent="0.3">
      <c r="A167" s="72"/>
      <c r="E167" s="3" t="s">
        <v>1</v>
      </c>
      <c r="F167" s="5" t="str">
        <f>$C$1</f>
        <v>R. Abbott</v>
      </c>
      <c r="H167" s="4"/>
      <c r="I167" s="3" t="s">
        <v>8</v>
      </c>
      <c r="J167" s="9" t="str">
        <f>$G$2</f>
        <v>AA-SM-223</v>
      </c>
      <c r="K167" s="10"/>
      <c r="L167" s="1"/>
      <c r="M167" s="7"/>
      <c r="N167" s="7"/>
      <c r="O167" s="7"/>
      <c r="P167" s="7"/>
      <c r="Q167" s="15"/>
      <c r="R167" s="16"/>
      <c r="S167" s="16"/>
      <c r="W167" s="51"/>
      <c r="X167" s="51"/>
      <c r="Y167" s="51"/>
      <c r="Z167" s="51"/>
      <c r="AA167" s="52"/>
      <c r="AB167" s="52"/>
      <c r="AC167" s="51"/>
      <c r="AD167" s="51"/>
      <c r="AE167" s="51"/>
      <c r="AF167" s="52"/>
      <c r="AG167" s="51"/>
      <c r="AH167" s="51"/>
      <c r="AI167" s="51"/>
      <c r="AJ167" s="51"/>
      <c r="AK167" s="51"/>
      <c r="AL167" s="51"/>
      <c r="AM167" s="51"/>
      <c r="AN167" s="51"/>
      <c r="AO167" s="51"/>
      <c r="AP167" s="51"/>
      <c r="AQ167" s="51"/>
      <c r="AR167" s="51"/>
      <c r="AS167" s="51"/>
      <c r="AT167" s="51"/>
      <c r="AU167" s="51"/>
      <c r="AV167" s="51"/>
      <c r="AW167" s="51"/>
      <c r="AX167" s="51"/>
      <c r="AY167" s="52"/>
      <c r="AZ167" s="53"/>
      <c r="BA167" s="52"/>
      <c r="BB167" s="53"/>
    </row>
    <row r="168" spans="1:54" s="2" customFormat="1" ht="13.8" x14ac:dyDescent="0.3">
      <c r="E168" s="3" t="s">
        <v>2</v>
      </c>
      <c r="F168" s="4" t="str">
        <f>$C$2</f>
        <v xml:space="preserve"> </v>
      </c>
      <c r="H168" s="4"/>
      <c r="I168" s="3" t="s">
        <v>9</v>
      </c>
      <c r="J168" s="10" t="str">
        <f>$G$3</f>
        <v>IR</v>
      </c>
      <c r="K168" s="10"/>
      <c r="L168" s="1"/>
      <c r="M168" s="7">
        <v>1</v>
      </c>
      <c r="N168" s="7"/>
      <c r="O168" s="7"/>
      <c r="P168" s="7"/>
      <c r="Q168" s="15"/>
      <c r="R168" s="16"/>
      <c r="S168" s="16"/>
      <c r="W168" s="51"/>
      <c r="X168" s="51"/>
      <c r="Y168" s="51"/>
      <c r="Z168" s="51"/>
      <c r="AA168" s="52"/>
      <c r="AB168" s="52"/>
      <c r="AC168" s="51"/>
      <c r="AD168" s="51"/>
      <c r="AE168" s="51"/>
      <c r="AF168" s="52"/>
      <c r="AG168" s="51"/>
      <c r="AH168" s="51"/>
      <c r="AI168" s="51"/>
      <c r="AJ168" s="51"/>
      <c r="AK168" s="51"/>
      <c r="AL168" s="51"/>
      <c r="AM168" s="51"/>
      <c r="AN168" s="51"/>
      <c r="AO168" s="51"/>
      <c r="AP168" s="51"/>
      <c r="AQ168" s="51"/>
      <c r="AR168" s="51"/>
      <c r="AS168" s="51"/>
      <c r="AT168" s="51"/>
      <c r="AU168" s="51"/>
      <c r="AV168" s="51"/>
      <c r="AW168" s="51"/>
      <c r="AX168" s="51"/>
      <c r="AY168" s="52"/>
      <c r="AZ168" s="53"/>
      <c r="BA168" s="52"/>
      <c r="BB168" s="53"/>
    </row>
    <row r="169" spans="1:54" s="2" customFormat="1" ht="13.8" x14ac:dyDescent="0.3">
      <c r="E169" s="3" t="s">
        <v>3</v>
      </c>
      <c r="F169" s="4" t="str">
        <f>$C$3</f>
        <v>20/10/2013</v>
      </c>
      <c r="H169" s="4"/>
      <c r="I169" s="3" t="s">
        <v>6</v>
      </c>
      <c r="J169" s="5" t="str">
        <f>L169&amp;" of "&amp;$G$1</f>
        <v>4 of 4</v>
      </c>
      <c r="K169" s="4"/>
      <c r="L169" s="1">
        <f>SUM($M$1:M168)</f>
        <v>4</v>
      </c>
      <c r="M169" s="7"/>
      <c r="N169" s="7"/>
      <c r="O169" s="7"/>
      <c r="P169" s="7"/>
      <c r="Q169" s="15"/>
      <c r="R169" s="16"/>
      <c r="S169" s="16"/>
      <c r="W169" s="51"/>
      <c r="X169" s="51"/>
      <c r="Y169" s="51"/>
      <c r="Z169" s="51"/>
      <c r="AA169" s="52"/>
      <c r="AB169" s="52"/>
      <c r="AC169" s="51"/>
      <c r="AD169" s="51"/>
      <c r="AE169" s="51"/>
      <c r="AF169" s="52"/>
      <c r="AG169" s="51"/>
      <c r="AH169" s="51"/>
      <c r="AI169" s="51"/>
      <c r="AJ169" s="51"/>
      <c r="AK169" s="51"/>
      <c r="AL169" s="51"/>
      <c r="AM169" s="51"/>
      <c r="AN169" s="51"/>
      <c r="AO169" s="51"/>
      <c r="AP169" s="51"/>
      <c r="AQ169" s="51"/>
      <c r="AR169" s="51"/>
      <c r="AS169" s="51"/>
      <c r="AT169" s="51"/>
      <c r="AU169" s="51"/>
      <c r="AV169" s="51"/>
      <c r="AW169" s="51"/>
      <c r="AX169" s="51"/>
      <c r="AY169" s="52"/>
      <c r="AZ169" s="53"/>
      <c r="BA169" s="52"/>
      <c r="BB169" s="53"/>
    </row>
    <row r="170" spans="1:54" s="2" customFormat="1" ht="13.8" x14ac:dyDescent="0.3">
      <c r="E170" s="3" t="s">
        <v>23</v>
      </c>
      <c r="F170" s="4" t="str">
        <f>$C$5</f>
        <v>STANDARD SPREADSHEET METHOD</v>
      </c>
      <c r="I170" s="11"/>
      <c r="J170" s="5"/>
      <c r="M170" s="7"/>
      <c r="N170" s="7"/>
      <c r="O170" s="7"/>
      <c r="P170" s="7"/>
      <c r="Q170" s="7"/>
      <c r="R170" s="7"/>
      <c r="S170" s="7"/>
    </row>
    <row r="171" spans="1:54" s="2" customFormat="1" ht="13.8" x14ac:dyDescent="0.3">
      <c r="B171" s="4" t="str">
        <f>($C$4)&amp;" "&amp;$G$4</f>
        <v xml:space="preserve"> Two Bellcrank Kinematic System</v>
      </c>
      <c r="M171" s="7"/>
      <c r="N171" s="7"/>
      <c r="O171" s="7"/>
      <c r="P171" s="7"/>
      <c r="Q171" s="7"/>
      <c r="R171" s="7"/>
      <c r="S171" s="7"/>
    </row>
    <row r="172" spans="1:54" s="2" customFormat="1" ht="13.8" x14ac:dyDescent="0.3">
      <c r="M172" s="15"/>
      <c r="N172" s="15"/>
      <c r="O172" s="15"/>
      <c r="P172" s="15"/>
      <c r="Q172" s="15"/>
      <c r="R172" s="16"/>
      <c r="S172" s="16"/>
    </row>
    <row r="173" spans="1:54" s="2" customFormat="1" ht="13.8" x14ac:dyDescent="0.3">
      <c r="B173" s="2" t="s">
        <v>98</v>
      </c>
      <c r="M173" s="15"/>
      <c r="N173" s="15"/>
      <c r="O173" s="15"/>
      <c r="P173" s="15"/>
      <c r="Q173" s="15"/>
      <c r="R173" s="16"/>
      <c r="S173" s="16"/>
      <c r="X173" s="2" t="str">
        <f>"Unit "&amp;B67</f>
        <v>Unit Load in Rod 1</v>
      </c>
      <c r="Y173" s="2" t="str">
        <f>"Unit "&amp;B88</f>
        <v>Unit Moment Around Point D</v>
      </c>
      <c r="Z173" s="2" t="str">
        <f>"Unit "&amp;B120</f>
        <v>Unit Load in Rod 2</v>
      </c>
      <c r="AA173" s="2" t="str">
        <f>"Unit "&amp;B140</f>
        <v>Unit Moment Around Point G</v>
      </c>
    </row>
    <row r="174" spans="1:54" s="2" customFormat="1" ht="13.8" x14ac:dyDescent="0.3">
      <c r="M174" s="15"/>
      <c r="N174" s="15"/>
      <c r="O174" s="15"/>
      <c r="P174" s="15"/>
      <c r="Q174" s="15"/>
      <c r="R174" s="16"/>
      <c r="S174" s="16"/>
      <c r="W174" s="57">
        <f>W73</f>
        <v>55</v>
      </c>
      <c r="X174" s="2">
        <f t="shared" ref="X174:X211" si="49">AY73/$H$50</f>
        <v>0.48930744830651035</v>
      </c>
      <c r="Y174" s="2">
        <f t="shared" ref="Y174:Y211" si="50">BA73/$H$50</f>
        <v>1.6594052275490052</v>
      </c>
      <c r="Z174" s="2">
        <f t="shared" ref="Z174:Z211" si="51">AY123/$H$50</f>
        <v>0.80935250551400528</v>
      </c>
      <c r="AA174" s="2">
        <f t="shared" ref="AA174:AA211" si="52">BA123/$H$50</f>
        <v>3.9866544159682022</v>
      </c>
    </row>
    <row r="175" spans="1:54" s="2" customFormat="1" ht="13.8" x14ac:dyDescent="0.3">
      <c r="M175" s="15"/>
      <c r="N175" s="15"/>
      <c r="O175" s="15"/>
      <c r="P175" s="15"/>
      <c r="Q175" s="15"/>
      <c r="R175" s="16"/>
      <c r="S175" s="16"/>
      <c r="W175" s="57">
        <f t="shared" ref="W175:W211" si="53">W74</f>
        <v>57.567567567567565</v>
      </c>
      <c r="X175" s="2">
        <f t="shared" si="49"/>
        <v>0.47155701860222871</v>
      </c>
      <c r="Y175" s="2">
        <f t="shared" si="50"/>
        <v>1.6155319906414156</v>
      </c>
      <c r="Z175" s="2">
        <f t="shared" si="51"/>
        <v>0.75951753190731797</v>
      </c>
      <c r="AA175" s="2">
        <f t="shared" si="52"/>
        <v>3.7610627697502692</v>
      </c>
    </row>
    <row r="176" spans="1:54" s="2" customFormat="1" ht="13.8" x14ac:dyDescent="0.3">
      <c r="M176" s="15"/>
      <c r="N176" s="15"/>
      <c r="O176" s="15"/>
      <c r="P176" s="15"/>
      <c r="Q176" s="15"/>
      <c r="R176" s="16"/>
      <c r="S176" s="16"/>
      <c r="W176" s="57">
        <f t="shared" si="53"/>
        <v>60.13513513513513</v>
      </c>
      <c r="X176" s="2">
        <f t="shared" si="49"/>
        <v>0.45653869222208687</v>
      </c>
      <c r="Y176" s="2">
        <f t="shared" si="50"/>
        <v>1.580531087109889</v>
      </c>
      <c r="Z176" s="2">
        <f t="shared" si="51"/>
        <v>0.71698042721958888</v>
      </c>
      <c r="AA176" s="2">
        <f t="shared" si="52"/>
        <v>3.5652712588147013</v>
      </c>
    </row>
    <row r="177" spans="13:27" s="2" customFormat="1" ht="13.8" x14ac:dyDescent="0.3">
      <c r="M177" s="15"/>
      <c r="N177" s="15"/>
      <c r="O177" s="15"/>
      <c r="P177" s="15"/>
      <c r="Q177" s="15"/>
      <c r="R177" s="16"/>
      <c r="S177" s="16"/>
      <c r="W177" s="57">
        <f t="shared" si="53"/>
        <v>62.702702702702695</v>
      </c>
      <c r="X177" s="2">
        <f t="shared" si="49"/>
        <v>0.44387291967854753</v>
      </c>
      <c r="Y177" s="2">
        <f t="shared" si="50"/>
        <v>1.5531488951252306</v>
      </c>
      <c r="Z177" s="2">
        <f t="shared" si="51"/>
        <v>0.6806875030789229</v>
      </c>
      <c r="AA177" s="2">
        <f t="shared" si="52"/>
        <v>3.3949991887286144</v>
      </c>
    </row>
    <row r="178" spans="13:27" s="2" customFormat="1" ht="13.8" x14ac:dyDescent="0.3">
      <c r="M178" s="15"/>
      <c r="N178" s="15"/>
      <c r="O178" s="15"/>
      <c r="P178" s="15"/>
      <c r="Q178" s="15"/>
      <c r="R178" s="16"/>
      <c r="S178" s="16"/>
      <c r="W178" s="57">
        <f t="shared" si="53"/>
        <v>65.27027027027026</v>
      </c>
      <c r="X178" s="2">
        <f t="shared" si="49"/>
        <v>0.43325477838798226</v>
      </c>
      <c r="Y178" s="2">
        <f t="shared" si="50"/>
        <v>1.5323752499778267</v>
      </c>
      <c r="Z178" s="2">
        <f t="shared" si="51"/>
        <v>0.64977692183157654</v>
      </c>
      <c r="AA178" s="2">
        <f t="shared" si="52"/>
        <v>3.2467593136965212</v>
      </c>
    </row>
    <row r="179" spans="13:27" s="2" customFormat="1" ht="13.8" x14ac:dyDescent="0.3">
      <c r="M179" s="15"/>
      <c r="N179" s="15"/>
      <c r="O179" s="15"/>
      <c r="P179" s="15"/>
      <c r="Q179" s="15"/>
      <c r="R179" s="16"/>
      <c r="S179" s="16"/>
      <c r="W179" s="57">
        <f t="shared" si="53"/>
        <v>67.837837837837824</v>
      </c>
      <c r="X179" s="2">
        <f t="shared" si="49"/>
        <v>0.42443721739199719</v>
      </c>
      <c r="Y179" s="2">
        <f t="shared" si="50"/>
        <v>1.5173882176370483</v>
      </c>
      <c r="Z179" s="2">
        <f t="shared" si="51"/>
        <v>0.62353778635977286</v>
      </c>
      <c r="AA179" s="2">
        <f t="shared" si="52"/>
        <v>3.1176822022666082</v>
      </c>
    </row>
    <row r="180" spans="13:27" s="2" customFormat="1" ht="13.8" x14ac:dyDescent="0.3">
      <c r="M180" s="15"/>
      <c r="N180" s="15"/>
      <c r="O180" s="15"/>
      <c r="P180" s="15"/>
      <c r="Q180" s="15"/>
      <c r="R180" s="16"/>
      <c r="S180" s="16"/>
      <c r="W180" s="57">
        <f t="shared" si="53"/>
        <v>70.405405405405389</v>
      </c>
      <c r="X180" s="2">
        <f t="shared" si="49"/>
        <v>0.41721872612723021</v>
      </c>
      <c r="Y180" s="2">
        <f t="shared" si="50"/>
        <v>1.5075133641600647</v>
      </c>
      <c r="Z180" s="2">
        <f t="shared" si="51"/>
        <v>0.60137959642252037</v>
      </c>
      <c r="AA180" s="2">
        <f t="shared" si="52"/>
        <v>3.0053867567893979</v>
      </c>
    </row>
    <row r="181" spans="13:27" s="2" customFormat="1" ht="13.8" x14ac:dyDescent="0.3">
      <c r="M181" s="15"/>
      <c r="N181" s="15"/>
      <c r="O181" s="15"/>
      <c r="P181" s="15"/>
      <c r="Q181" s="15"/>
      <c r="R181" s="16"/>
      <c r="S181" s="16"/>
      <c r="W181" s="57">
        <f t="shared" si="53"/>
        <v>72.972972972972954</v>
      </c>
      <c r="X181" s="2">
        <f t="shared" si="49"/>
        <v>0.41143413222930358</v>
      </c>
      <c r="Y181" s="2">
        <f t="shared" si="50"/>
        <v>1.5021932935600573</v>
      </c>
      <c r="Z181" s="2">
        <f t="shared" si="51"/>
        <v>0.58280902452887662</v>
      </c>
      <c r="AA181" s="2">
        <f t="shared" si="52"/>
        <v>2.9078830949539269</v>
      </c>
    </row>
    <row r="182" spans="13:27" s="2" customFormat="1" ht="13.8" x14ac:dyDescent="0.3">
      <c r="M182" s="15"/>
      <c r="N182" s="15"/>
      <c r="O182" s="15"/>
      <c r="P182" s="15"/>
      <c r="Q182" s="15"/>
      <c r="R182" s="16"/>
      <c r="S182" s="16"/>
      <c r="W182" s="57">
        <f t="shared" si="53"/>
        <v>75.540540540540519</v>
      </c>
      <c r="X182" s="2">
        <f t="shared" si="49"/>
        <v>0.40694765095814028</v>
      </c>
      <c r="Y182" s="2">
        <f t="shared" si="50"/>
        <v>1.5009645886609129</v>
      </c>
      <c r="Z182" s="2">
        <f t="shared" si="51"/>
        <v>0.56741197422045431</v>
      </c>
      <c r="AA182" s="2">
        <f t="shared" si="52"/>
        <v>2.8234985448113594</v>
      </c>
    </row>
    <row r="183" spans="13:27" s="2" customFormat="1" ht="13.8" x14ac:dyDescent="0.3">
      <c r="M183" s="15"/>
      <c r="N183" s="15"/>
      <c r="O183" s="15"/>
      <c r="P183" s="15"/>
      <c r="Q183" s="15"/>
      <c r="R183" s="16"/>
      <c r="S183" s="16"/>
      <c r="W183" s="57">
        <f t="shared" si="53"/>
        <v>78.108108108108084</v>
      </c>
      <c r="X183" s="2">
        <f t="shared" si="49"/>
        <v>0.40364758128681105</v>
      </c>
      <c r="Y183" s="2">
        <f t="shared" si="50"/>
        <v>1.503440177417404</v>
      </c>
      <c r="Z183" s="2">
        <f t="shared" si="51"/>
        <v>0.55483953059785607</v>
      </c>
      <c r="AA183" s="2">
        <f t="shared" si="52"/>
        <v>2.750820444902859</v>
      </c>
    </row>
    <row r="184" spans="13:27" s="2" customFormat="1" ht="13.8" x14ac:dyDescent="0.3">
      <c r="M184" s="15"/>
      <c r="N184" s="15"/>
      <c r="O184" s="15"/>
      <c r="P184" s="15"/>
      <c r="Q184" s="15"/>
      <c r="R184" s="16"/>
      <c r="S184" s="16"/>
      <c r="W184" s="57">
        <f t="shared" si="53"/>
        <v>80.675675675675649</v>
      </c>
      <c r="X184" s="2">
        <f t="shared" si="49"/>
        <v>0.40144222501744353</v>
      </c>
      <c r="Y184" s="2">
        <f t="shared" si="50"/>
        <v>1.509295737771339</v>
      </c>
      <c r="Z184" s="2">
        <f t="shared" si="51"/>
        <v>0.54479683485092878</v>
      </c>
      <c r="AA184" s="2">
        <f t="shared" si="52"/>
        <v>2.688651375606022</v>
      </c>
    </row>
    <row r="185" spans="13:27" s="2" customFormat="1" ht="13.8" x14ac:dyDescent="0.3">
      <c r="M185" s="15"/>
      <c r="N185" s="15"/>
      <c r="O185" s="15"/>
      <c r="P185" s="15"/>
      <c r="Q185" s="15"/>
      <c r="R185" s="16"/>
      <c r="S185" s="16"/>
      <c r="W185" s="57">
        <f t="shared" si="53"/>
        <v>83.243243243243214</v>
      </c>
      <c r="X185" s="2">
        <f t="shared" si="49"/>
        <v>0.40025672819307706</v>
      </c>
      <c r="Y185" s="2">
        <f t="shared" si="50"/>
        <v>1.5182591542700512</v>
      </c>
      <c r="Z185" s="2">
        <f t="shared" si="51"/>
        <v>0.53703419478395131</v>
      </c>
      <c r="AA185" s="2">
        <f t="shared" si="52"/>
        <v>2.6359737406430725</v>
      </c>
    </row>
    <row r="186" spans="13:27" s="2" customFormat="1" ht="13.8" x14ac:dyDescent="0.3">
      <c r="M186" s="15"/>
      <c r="N186" s="15"/>
      <c r="O186" s="15"/>
      <c r="P186" s="15"/>
      <c r="Q186" s="15"/>
      <c r="R186" s="16"/>
      <c r="S186" s="16"/>
      <c r="W186" s="57">
        <f t="shared" si="53"/>
        <v>85.810810810810779</v>
      </c>
      <c r="X186" s="2">
        <f t="shared" si="49"/>
        <v>0.40003062883427459</v>
      </c>
      <c r="Y186" s="2">
        <f t="shared" si="50"/>
        <v>1.5301023155894795</v>
      </c>
      <c r="Z186" s="2">
        <f t="shared" si="51"/>
        <v>0.53133993304114313</v>
      </c>
      <c r="AA186" s="2">
        <f t="shared" si="52"/>
        <v>2.591921495040356</v>
      </c>
    </row>
    <row r="187" spans="13:27" s="2" customFormat="1" ht="13.8" x14ac:dyDescent="0.3">
      <c r="M187" s="15"/>
      <c r="N187" s="15"/>
      <c r="O187" s="15"/>
      <c r="P187" s="15"/>
      <c r="Q187" s="15"/>
      <c r="R187" s="16"/>
      <c r="S187" s="16"/>
      <c r="W187" s="57">
        <f t="shared" si="53"/>
        <v>88.378378378378343</v>
      </c>
      <c r="X187" s="2">
        <f t="shared" si="49"/>
        <v>0.40071595446667008</v>
      </c>
      <c r="Y187" s="2">
        <f t="shared" si="50"/>
        <v>1.5446347356085046</v>
      </c>
      <c r="Z187" s="2">
        <f t="shared" si="51"/>
        <v>0.52753460579018796</v>
      </c>
      <c r="AA187" s="2">
        <f t="shared" si="52"/>
        <v>2.5557574205101932</v>
      </c>
    </row>
    <row r="188" spans="13:27" s="2" customFormat="1" ht="13.8" x14ac:dyDescent="0.3">
      <c r="M188" s="15"/>
      <c r="N188" s="15"/>
      <c r="O188" s="15"/>
      <c r="P188" s="15"/>
      <c r="Q188" s="15"/>
      <c r="R188" s="16"/>
      <c r="S188" s="16"/>
      <c r="W188" s="57">
        <f t="shared" si="53"/>
        <v>90.945945945945908</v>
      </c>
      <c r="X188" s="2">
        <f t="shared" si="49"/>
        <v>0.40227575529125675</v>
      </c>
      <c r="Y188" s="2">
        <f t="shared" si="50"/>
        <v>1.5616986187140116</v>
      </c>
      <c r="Z188" s="2">
        <f t="shared" si="51"/>
        <v>0.52546631708705749</v>
      </c>
      <c r="AA188" s="2">
        <f t="shared" si="52"/>
        <v>2.5268547727017094</v>
      </c>
    </row>
    <row r="189" spans="13:27" s="2" customFormat="1" ht="13.8" x14ac:dyDescent="0.3">
      <c r="M189" s="15"/>
      <c r="N189" s="15"/>
      <c r="O189" s="15"/>
      <c r="P189" s="15"/>
      <c r="Q189" s="15"/>
      <c r="R189" s="16"/>
      <c r="S189" s="16"/>
      <c r="W189" s="57">
        <f t="shared" si="53"/>
        <v>93.513513513513473</v>
      </c>
      <c r="X189" s="2">
        <f t="shared" si="49"/>
        <v>0.40468298961812554</v>
      </c>
      <c r="Y189" s="2">
        <f t="shared" si="50"/>
        <v>1.5811650902496692</v>
      </c>
      <c r="Z189" s="2">
        <f t="shared" si="51"/>
        <v>0.52500692083478673</v>
      </c>
      <c r="AA189" s="2">
        <f t="shared" si="52"/>
        <v>2.5046824263682632</v>
      </c>
    </row>
    <row r="190" spans="13:27" s="2" customFormat="1" ht="13.8" x14ac:dyDescent="0.3">
      <c r="M190" s="15"/>
      <c r="N190" s="15"/>
      <c r="O190" s="15"/>
      <c r="P190" s="15"/>
      <c r="Q190" s="15"/>
      <c r="R190" s="16"/>
      <c r="S190" s="16"/>
      <c r="W190" s="57">
        <f t="shared" si="53"/>
        <v>96.081081081081038</v>
      </c>
      <c r="X190" s="2">
        <f t="shared" si="49"/>
        <v>0.40791970097523672</v>
      </c>
      <c r="Y190" s="2">
        <f t="shared" si="50"/>
        <v>1.602931387260454</v>
      </c>
      <c r="Z190" s="2">
        <f t="shared" si="51"/>
        <v>0.52604895144881425</v>
      </c>
      <c r="AA190" s="2">
        <f t="shared" si="52"/>
        <v>2.4887928632116205</v>
      </c>
    </row>
    <row r="191" spans="13:27" s="2" customFormat="1" ht="13.8" x14ac:dyDescent="0.3">
      <c r="M191" s="15"/>
      <c r="N191" s="15"/>
      <c r="O191" s="15"/>
      <c r="P191" s="15"/>
      <c r="Q191" s="15"/>
      <c r="R191" s="16"/>
      <c r="S191" s="16"/>
      <c r="W191" s="57">
        <f t="shared" si="53"/>
        <v>98.648648648648603</v>
      </c>
      <c r="X191" s="2">
        <f t="shared" si="49"/>
        <v>0.41197644360168778</v>
      </c>
      <c r="Y191" s="2">
        <f t="shared" si="50"/>
        <v>1.6269188609710399</v>
      </c>
      <c r="Z191" s="2">
        <f t="shared" si="51"/>
        <v>0.52850316150066079</v>
      </c>
      <c r="AA191" s="2">
        <f t="shared" si="52"/>
        <v>2.4788125089512754</v>
      </c>
    </row>
    <row r="192" spans="13:27" s="2" customFormat="1" ht="13.8" x14ac:dyDescent="0.3">
      <c r="M192" s="15"/>
      <c r="N192" s="15"/>
      <c r="O192" s="15"/>
      <c r="P192" s="15"/>
      <c r="Q192" s="15"/>
      <c r="R192" s="16"/>
      <c r="S192" s="16"/>
      <c r="W192" s="57">
        <f t="shared" si="53"/>
        <v>101.21621621621617</v>
      </c>
      <c r="X192" s="2">
        <f t="shared" si="49"/>
        <v>0.41685192657706754</v>
      </c>
      <c r="Y192" s="2">
        <f t="shared" si="50"/>
        <v>1.653071686370295</v>
      </c>
      <c r="Z192" s="2">
        <f t="shared" si="51"/>
        <v>0.5322965733850733</v>
      </c>
      <c r="AA192" s="2">
        <f t="shared" si="52"/>
        <v>2.4744340485914695</v>
      </c>
    </row>
    <row r="193" spans="13:27" s="2" customFormat="1" ht="13.8" x14ac:dyDescent="0.3">
      <c r="M193" s="15"/>
      <c r="N193" s="15"/>
      <c r="O193" s="15"/>
      <c r="P193" s="15"/>
      <c r="Q193" s="15"/>
      <c r="R193" s="16"/>
      <c r="S193" s="16"/>
      <c r="W193" s="57">
        <f t="shared" si="53"/>
        <v>103.78378378378373</v>
      </c>
      <c r="X193" s="2">
        <f t="shared" si="49"/>
        <v>0.4225528578765495</v>
      </c>
      <c r="Y193" s="2">
        <f t="shared" si="50"/>
        <v>1.681356209872894</v>
      </c>
      <c r="Z193" s="2">
        <f t="shared" si="51"/>
        <v>0.53737097496089969</v>
      </c>
      <c r="AA193" s="2">
        <f t="shared" si="52"/>
        <v>2.475410444029587</v>
      </c>
    </row>
    <row r="194" spans="13:27" s="2" customFormat="1" ht="13.8" x14ac:dyDescent="0.3">
      <c r="M194" s="15"/>
      <c r="N194" s="15"/>
      <c r="O194" s="15"/>
      <c r="P194" s="15"/>
      <c r="Q194" s="15"/>
      <c r="R194" s="16"/>
      <c r="S194" s="16"/>
      <c r="W194" s="57">
        <f t="shared" si="53"/>
        <v>106.3513513513513</v>
      </c>
      <c r="X194" s="2">
        <f t="shared" si="49"/>
        <v>0.42909397911601765</v>
      </c>
      <c r="Y194" s="2">
        <f t="shared" si="50"/>
        <v>1.7117608962878046</v>
      </c>
      <c r="Z194" s="2">
        <f t="shared" si="51"/>
        <v>0.54368180794806253</v>
      </c>
      <c r="AA194" s="2">
        <f t="shared" si="52"/>
        <v>2.4815504546290241</v>
      </c>
    </row>
    <row r="195" spans="13:27" s="2" customFormat="1" ht="13.8" x14ac:dyDescent="0.3">
      <c r="M195" s="15"/>
      <c r="N195" s="15"/>
      <c r="O195" s="15"/>
      <c r="P195" s="15"/>
      <c r="Q195" s="15"/>
      <c r="R195" s="16"/>
      <c r="S195" s="16"/>
      <c r="W195" s="57">
        <f t="shared" si="53"/>
        <v>108.91891891891886</v>
      </c>
      <c r="X195" s="2">
        <f t="shared" si="49"/>
        <v>0.43649829041321297</v>
      </c>
      <c r="Y195" s="2">
        <f t="shared" si="50"/>
        <v>1.74429686360612</v>
      </c>
      <c r="Z195" s="2">
        <f t="shared" si="51"/>
        <v>0.5511974139647241</v>
      </c>
      <c r="AA195" s="2">
        <f t="shared" si="52"/>
        <v>2.4927155254518789</v>
      </c>
    </row>
    <row r="196" spans="13:27" s="2" customFormat="1" ht="13.8" x14ac:dyDescent="0.3">
      <c r="M196" s="15"/>
      <c r="N196" s="15"/>
      <c r="O196" s="15"/>
      <c r="P196" s="15"/>
      <c r="Q196" s="15"/>
      <c r="R196" s="16"/>
      <c r="S196" s="16"/>
      <c r="W196" s="57">
        <f t="shared" si="53"/>
        <v>111.48648648648643</v>
      </c>
      <c r="X196" s="2">
        <f t="shared" si="49"/>
        <v>0.44479747328936137</v>
      </c>
      <c r="Y196" s="2">
        <f t="shared" si="50"/>
        <v>1.7789990204431274</v>
      </c>
      <c r="Z196" s="2">
        <f t="shared" si="51"/>
        <v>0.55989861753035863</v>
      </c>
      <c r="AA196" s="2">
        <f t="shared" si="52"/>
        <v>2.5088179643655262</v>
      </c>
    </row>
    <row r="197" spans="13:27" s="2" customFormat="1" ht="13.8" x14ac:dyDescent="0.3">
      <c r="M197" s="15"/>
      <c r="N197" s="15"/>
      <c r="O197" s="15"/>
      <c r="P197" s="15"/>
      <c r="Q197" s="15"/>
      <c r="R197" s="16"/>
      <c r="S197" s="16"/>
      <c r="W197" s="57">
        <f t="shared" si="53"/>
        <v>114.05405405405399</v>
      </c>
      <c r="X197" s="2">
        <f t="shared" si="49"/>
        <v>0.45403252849260817</v>
      </c>
      <c r="Y197" s="2">
        <f t="shared" si="50"/>
        <v>1.8159278482244003</v>
      </c>
      <c r="Z197" s="2">
        <f t="shared" si="51"/>
        <v>0.56977863906832305</v>
      </c>
      <c r="AA197" s="2">
        <f t="shared" si="52"/>
        <v>2.5298203822453336</v>
      </c>
    </row>
    <row r="198" spans="13:27" s="2" customFormat="1" ht="13.8" x14ac:dyDescent="0.3">
      <c r="M198" s="15"/>
      <c r="N198" s="15"/>
      <c r="O198" s="15"/>
      <c r="P198" s="15"/>
      <c r="Q198" s="15"/>
      <c r="R198" s="16"/>
      <c r="S198" s="16"/>
      <c r="W198" s="57">
        <f t="shared" si="53"/>
        <v>116.62162162162156</v>
      </c>
      <c r="X198" s="2">
        <f t="shared" si="49"/>
        <v>0.46425465570077556</v>
      </c>
      <c r="Y198" s="2">
        <f t="shared" si="50"/>
        <v>1.8551719003688878</v>
      </c>
      <c r="Z198" s="2">
        <f t="shared" si="51"/>
        <v>0.58084334480014066</v>
      </c>
      <c r="AA198" s="2">
        <f t="shared" si="52"/>
        <v>2.5557364236921996</v>
      </c>
    </row>
    <row r="199" spans="13:27" s="2" customFormat="1" ht="13.8" x14ac:dyDescent="0.3">
      <c r="M199" s="15"/>
      <c r="N199" s="15"/>
      <c r="O199" s="15"/>
      <c r="P199" s="15"/>
      <c r="Q199" s="15"/>
      <c r="R199" s="16"/>
      <c r="S199" s="16"/>
      <c r="W199" s="57">
        <f t="shared" si="53"/>
        <v>119.18918918918912</v>
      </c>
      <c r="X199" s="2">
        <f t="shared" si="49"/>
        <v>0.4755264140289408</v>
      </c>
      <c r="Y199" s="2">
        <f t="shared" si="50"/>
        <v>1.8968511260652496</v>
      </c>
      <c r="Z199" s="2">
        <f t="shared" si="51"/>
        <v>0.59311185536841016</v>
      </c>
      <c r="AA199" s="2">
        <f t="shared" si="52"/>
        <v>2.5866328728484782</v>
      </c>
    </row>
    <row r="200" spans="13:27" s="2" customFormat="1" ht="13.8" x14ac:dyDescent="0.3">
      <c r="M200" s="15"/>
      <c r="N200" s="15"/>
      <c r="O200" s="15"/>
      <c r="P200" s="15"/>
      <c r="Q200" s="15"/>
      <c r="R200" s="16"/>
      <c r="S200" s="16"/>
      <c r="W200" s="57">
        <f t="shared" si="53"/>
        <v>121.75675675675669</v>
      </c>
      <c r="X200" s="2">
        <f t="shared" si="49"/>
        <v>0.48792321709924952</v>
      </c>
      <c r="Y200" s="2">
        <f t="shared" si="50"/>
        <v>1.9411211695869</v>
      </c>
      <c r="Z200" s="2">
        <f t="shared" si="51"/>
        <v>0.60661755214264257</v>
      </c>
      <c r="AA200" s="2">
        <f t="shared" si="52"/>
        <v>2.6226332843074807</v>
      </c>
    </row>
    <row r="201" spans="13:27" s="2" customFormat="1" ht="13.8" x14ac:dyDescent="0.3">
      <c r="M201" s="15"/>
      <c r="N201" s="15"/>
      <c r="O201" s="15"/>
      <c r="P201" s="15"/>
      <c r="Q201" s="15"/>
      <c r="R201" s="16"/>
      <c r="S201" s="16"/>
      <c r="W201" s="57">
        <f t="shared" si="53"/>
        <v>124.32432432432425</v>
      </c>
      <c r="X201" s="2">
        <f t="shared" si="49"/>
        <v>0.50153523541583933</v>
      </c>
      <c r="Y201" s="2">
        <f t="shared" si="50"/>
        <v>1.9881788511645033</v>
      </c>
      <c r="Z201" s="2">
        <f t="shared" si="51"/>
        <v>0.6214095408138145</v>
      </c>
      <c r="AA201" s="2">
        <f t="shared" si="52"/>
        <v>2.6639233680543959</v>
      </c>
    </row>
    <row r="202" spans="13:27" s="2" customFormat="1" ht="13.8" x14ac:dyDescent="0.3">
      <c r="M202" s="15"/>
      <c r="N202" s="15"/>
      <c r="O202" s="15"/>
      <c r="P202" s="15"/>
      <c r="Q202" s="15"/>
      <c r="R202" s="16"/>
      <c r="S202" s="16"/>
      <c r="W202" s="57">
        <f t="shared" si="53"/>
        <v>126.89189189189182</v>
      </c>
      <c r="X202" s="2">
        <f t="shared" si="49"/>
        <v>0.51646980370184392</v>
      </c>
      <c r="Y202" s="2">
        <f t="shared" si="50"/>
        <v>2.0382691073246235</v>
      </c>
      <c r="Z202" s="2">
        <f t="shared" si="51"/>
        <v>0.63755465787425281</v>
      </c>
      <c r="AA202" s="2">
        <f t="shared" si="52"/>
        <v>2.7107584568070129</v>
      </c>
    </row>
    <row r="203" spans="13:27" s="2" customFormat="1" ht="13.8" x14ac:dyDescent="0.3">
      <c r="M203" s="15"/>
      <c r="N203" s="15"/>
      <c r="O203" s="15"/>
      <c r="P203" s="15"/>
      <c r="Q203" s="15"/>
      <c r="R203" s="16"/>
      <c r="S203" s="16"/>
      <c r="W203" s="57">
        <f t="shared" si="53"/>
        <v>129.4594594594594</v>
      </c>
      <c r="X203" s="2">
        <f t="shared" si="49"/>
        <v>0.53285446420704508</v>
      </c>
      <c r="Y203" s="2">
        <f t="shared" si="50"/>
        <v>2.091693764484464</v>
      </c>
      <c r="Z203" s="2">
        <f t="shared" si="51"/>
        <v>0.65514013940258697</v>
      </c>
      <c r="AA203" s="2">
        <f t="shared" si="52"/>
        <v>2.7634735136178028</v>
      </c>
    </row>
    <row r="204" spans="13:27" s="2" customFormat="1" ht="13.8" x14ac:dyDescent="0.3">
      <c r="M204" s="15"/>
      <c r="N204" s="15"/>
      <c r="O204" s="15"/>
      <c r="P204" s="15"/>
      <c r="Q204" s="15"/>
      <c r="R204" s="16"/>
      <c r="S204" s="16"/>
      <c r="W204" s="57">
        <f t="shared" si="53"/>
        <v>132.02702702702697</v>
      </c>
      <c r="X204" s="2">
        <f t="shared" si="49"/>
        <v>0.5508408224045982</v>
      </c>
      <c r="Y204" s="2">
        <f t="shared" si="50"/>
        <v>2.1488226498002909</v>
      </c>
      <c r="Z204" s="2">
        <f t="shared" si="51"/>
        <v>0.67427711677727287</v>
      </c>
      <c r="AA204" s="2">
        <f t="shared" si="52"/>
        <v>2.8224963107669025</v>
      </c>
    </row>
    <row r="205" spans="13:27" s="2" customFormat="1" ht="13.8" x14ac:dyDescent="0.3">
      <c r="M205" s="15"/>
      <c r="N205" s="15"/>
      <c r="O205" s="15"/>
      <c r="P205" s="15"/>
      <c r="Q205" s="15"/>
      <c r="R205" s="16"/>
      <c r="S205" s="16"/>
      <c r="W205" s="57">
        <f t="shared" si="53"/>
        <v>134.59459459459455</v>
      </c>
      <c r="X205" s="2">
        <f t="shared" si="49"/>
        <v>0.5706094542835628</v>
      </c>
      <c r="Y205" s="2">
        <f t="shared" si="50"/>
        <v>2.21010772296856</v>
      </c>
      <c r="Z205" s="2">
        <f t="shared" si="51"/>
        <v>0.69510516569825731</v>
      </c>
      <c r="AA205" s="2">
        <f t="shared" si="52"/>
        <v>2.8883646476532796</v>
      </c>
    </row>
    <row r="206" spans="13:27" s="2" customFormat="1" ht="13.8" x14ac:dyDescent="0.3">
      <c r="M206" s="15"/>
      <c r="N206" s="15"/>
      <c r="O206" s="15"/>
      <c r="P206" s="15"/>
      <c r="Q206" s="15"/>
      <c r="R206" s="16"/>
      <c r="S206" s="16"/>
      <c r="W206" s="57">
        <f t="shared" si="53"/>
        <v>137.16216216216213</v>
      </c>
      <c r="X206" s="2">
        <f t="shared" si="49"/>
        <v>0.59237619256145335</v>
      </c>
      <c r="Y206" s="2">
        <f t="shared" si="50"/>
        <v>2.2761011645253735</v>
      </c>
      <c r="Z206" s="2">
        <f t="shared" si="51"/>
        <v>0.71779822089759759</v>
      </c>
      <c r="AA206" s="2">
        <f t="shared" si="52"/>
        <v>2.9617488050770029</v>
      </c>
    </row>
    <row r="207" spans="13:27" s="2" customFormat="1" ht="13.8" x14ac:dyDescent="0.3">
      <c r="M207" s="15"/>
      <c r="N207" s="15"/>
      <c r="O207" s="15"/>
      <c r="P207" s="15"/>
      <c r="Q207" s="15"/>
      <c r="R207" s="16"/>
      <c r="S207" s="16"/>
      <c r="W207" s="57">
        <f t="shared" si="53"/>
        <v>139.72972972972971</v>
      </c>
      <c r="X207" s="2">
        <f t="shared" si="49"/>
        <v>0.61640024467286791</v>
      </c>
      <c r="Y207" s="2">
        <f t="shared" si="50"/>
        <v>2.3474787145954235</v>
      </c>
      <c r="Z207" s="2">
        <f t="shared" si="51"/>
        <v>0.74257229082834242</v>
      </c>
      <c r="AA207" s="2">
        <f t="shared" si="52"/>
        <v>3.0434809007227619</v>
      </c>
    </row>
    <row r="208" spans="13:27" s="2" customFormat="1" ht="13.8" x14ac:dyDescent="0.3">
      <c r="M208" s="15"/>
      <c r="N208" s="15"/>
      <c r="O208" s="15"/>
      <c r="P208" s="15"/>
      <c r="Q208" s="15"/>
      <c r="R208" s="16"/>
      <c r="S208" s="16"/>
      <c r="W208" s="57">
        <f t="shared" si="53"/>
        <v>142.29729729729729</v>
      </c>
      <c r="X208" s="2">
        <f t="shared" si="49"/>
        <v>0.6429947770325628</v>
      </c>
      <c r="Y208" s="2">
        <f t="shared" si="50"/>
        <v>2.4250700742317517</v>
      </c>
      <c r="Z208" s="2">
        <f t="shared" si="51"/>
        <v>0.76969558245156522</v>
      </c>
      <c r="AA208" s="2">
        <f t="shared" si="52"/>
        <v>3.1345934848885748</v>
      </c>
    </row>
    <row r="209" spans="1:27" s="2" customFormat="1" ht="13.8" x14ac:dyDescent="0.3">
      <c r="M209" s="15"/>
      <c r="N209" s="15"/>
      <c r="O209" s="15"/>
      <c r="P209" s="15"/>
      <c r="Q209" s="15"/>
      <c r="R209" s="16"/>
      <c r="S209" s="16"/>
      <c r="W209" s="57">
        <f t="shared" si="53"/>
        <v>144.86486486486487</v>
      </c>
      <c r="X209" s="2">
        <f t="shared" si="49"/>
        <v>0.67254086729559515</v>
      </c>
      <c r="Y209" s="2">
        <f t="shared" si="50"/>
        <v>2.5098989433522041</v>
      </c>
      <c r="Z209" s="2">
        <f t="shared" si="51"/>
        <v>0.79950190436868585</v>
      </c>
      <c r="AA209" s="2">
        <f t="shared" si="52"/>
        <v>3.2363707053723476</v>
      </c>
    </row>
    <row r="210" spans="1:27" s="2" customFormat="1" ht="13.8" x14ac:dyDescent="0.3">
      <c r="M210" s="15"/>
      <c r="N210" s="15"/>
      <c r="O210" s="15"/>
      <c r="P210" s="15"/>
      <c r="Q210" s="15"/>
      <c r="R210" s="16"/>
      <c r="S210" s="16"/>
      <c r="W210" s="57">
        <f t="shared" si="53"/>
        <v>147.43243243243245</v>
      </c>
      <c r="X210" s="2">
        <f t="shared" si="49"/>
        <v>0.70550612654970257</v>
      </c>
      <c r="Y210" s="2">
        <f t="shared" si="50"/>
        <v>2.6032364097463665</v>
      </c>
      <c r="Z210" s="2">
        <f t="shared" si="51"/>
        <v>0.83240860259194183</v>
      </c>
      <c r="AA210" s="2">
        <f t="shared" si="52"/>
        <v>3.3504168508933936</v>
      </c>
    </row>
    <row r="211" spans="1:27" s="2" customFormat="1" ht="13.8" x14ac:dyDescent="0.3">
      <c r="M211" s="15"/>
      <c r="N211" s="15"/>
      <c r="O211" s="15"/>
      <c r="P211" s="15"/>
      <c r="Q211" s="15"/>
      <c r="R211" s="16"/>
      <c r="S211" s="16"/>
      <c r="W211" s="57">
        <f t="shared" si="53"/>
        <v>150</v>
      </c>
      <c r="X211" s="2">
        <f t="shared" si="49"/>
        <v>0.74246990453117379</v>
      </c>
      <c r="Y211" s="2">
        <f t="shared" si="50"/>
        <v>2.7066731445744745</v>
      </c>
      <c r="Z211" s="2">
        <f t="shared" si="51"/>
        <v>0.86894087221620575</v>
      </c>
      <c r="AA211" s="2">
        <f t="shared" si="52"/>
        <v>3.4787493411418318</v>
      </c>
    </row>
    <row r="212" spans="1:27" s="2" customFormat="1" ht="13.8" x14ac:dyDescent="0.3">
      <c r="M212" s="15"/>
      <c r="N212" s="15"/>
      <c r="O212" s="15"/>
      <c r="P212" s="15"/>
      <c r="Q212" s="15"/>
      <c r="R212" s="16"/>
      <c r="S212" s="16"/>
    </row>
    <row r="213" spans="1:27" s="2" customFormat="1" ht="13.8" x14ac:dyDescent="0.3">
      <c r="M213" s="15"/>
      <c r="N213" s="15"/>
      <c r="O213" s="15"/>
      <c r="P213" s="15"/>
      <c r="Q213" s="15"/>
      <c r="R213" s="16"/>
      <c r="S213" s="16"/>
    </row>
    <row r="214" spans="1:27" s="2" customFormat="1" ht="13.8" x14ac:dyDescent="0.3">
      <c r="A214" s="59"/>
      <c r="B214" s="60"/>
      <c r="C214" s="61"/>
      <c r="D214" s="59"/>
      <c r="E214" s="59"/>
      <c r="F214" s="59"/>
      <c r="G214" s="61"/>
      <c r="H214" s="59"/>
      <c r="I214" s="59"/>
      <c r="J214" s="59"/>
      <c r="K214" s="59"/>
      <c r="M214" s="15"/>
      <c r="N214" s="15"/>
      <c r="O214" s="15"/>
      <c r="P214" s="15"/>
      <c r="Q214" s="15"/>
      <c r="R214" s="16"/>
      <c r="S214" s="16"/>
    </row>
    <row r="215" spans="1:27" s="2" customFormat="1" ht="13.8" x14ac:dyDescent="0.3">
      <c r="A215" s="59"/>
      <c r="B215" s="62"/>
      <c r="C215" s="61"/>
      <c r="D215" s="63"/>
      <c r="E215" s="63"/>
      <c r="F215" s="64" t="s">
        <v>101</v>
      </c>
      <c r="G215" s="61"/>
      <c r="H215" s="63"/>
      <c r="I215" s="63"/>
      <c r="J215" s="63"/>
      <c r="K215" s="59"/>
      <c r="M215" s="15"/>
      <c r="N215" s="15"/>
      <c r="O215" s="15"/>
      <c r="P215" s="15"/>
      <c r="Q215" s="15"/>
      <c r="R215" s="16"/>
      <c r="S215" s="16"/>
    </row>
    <row r="216" spans="1:27" s="2" customFormat="1" ht="13.8" x14ac:dyDescent="0.3">
      <c r="A216" s="59"/>
      <c r="B216" s="63"/>
      <c r="C216" s="63"/>
      <c r="D216" s="63"/>
      <c r="E216" s="63"/>
      <c r="F216" s="65" t="s">
        <v>102</v>
      </c>
      <c r="G216" s="63"/>
      <c r="H216" s="63"/>
      <c r="I216" s="63"/>
      <c r="J216" s="63"/>
      <c r="K216" s="59"/>
      <c r="M216" s="15"/>
      <c r="N216" s="15"/>
      <c r="O216" s="15"/>
      <c r="P216" s="15"/>
      <c r="Q216" s="15"/>
      <c r="R216" s="16"/>
      <c r="S216" s="16"/>
    </row>
  </sheetData>
  <mergeCells count="1">
    <mergeCell ref="BH105:BO106"/>
  </mergeCells>
  <dataValidations count="3">
    <dataValidation type="list" allowBlank="1" showInputMessage="1" showErrorMessage="1" promptTitle="Intersection of Line with Circle" prompt="The solution to the intersection of a line with a circle has two possible 'roots'. Usne '1' or '2' in this cell to select the possible solution." sqref="I55">
      <formula1>"1,2"</formula1>
    </dataValidation>
    <dataValidation allowBlank="1" showInputMessage="1" showErrorMessage="1" promptTitle="Input Position for Diagram" prompt="Select a value between the maximum and minimum range of motion of the primary bell crank" sqref="I57"/>
    <dataValidation type="list" allowBlank="1" showInputMessage="1" showErrorMessage="1" promptTitle="Intersection of line with Circle" prompt="The solution to the intersection of a line with a circle has two possible 'roots'. Usne '1' or '2' in this cell to select the possible solution." sqref="I53">
      <formula1>"1,2"</formula1>
    </dataValidation>
  </dataValidations>
  <hyperlinks>
    <hyperlink ref="F60" r:id="rId1"/>
    <hyperlink ref="F113" r:id="rId2"/>
    <hyperlink ref="F166" r:id="rId3"/>
    <hyperlink ref="F216" r:id="rId4"/>
  </hyperlinks>
  <pageMargins left="0.47244094488188981" right="0.23622047244094491" top="0.31496062992125984" bottom="0.82677165354330717" header="0.31496062992125984" footer="0.47244094488188981"/>
  <pageSetup orientation="portrait" r:id="rId5"/>
  <headerFooter alignWithMargins="0">
    <oddFooter>&amp;C&amp;"Arial,Bold"ABBOTT AEROSPACE INC. PROPRIETARY INFORMATION&amp;"Arial,Regular"
Subject to restrictions on the cover or first page</oddFooter>
  </headerFooter>
  <rowBreaks count="1" manualBreakCount="1">
    <brk id="166" max="10" man="1"/>
  </rowBreaks>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63"/>
  <sheetViews>
    <sheetView view="pageBreakPreview" zoomScale="70" zoomScaleNormal="100" zoomScaleSheetLayoutView="70" workbookViewId="0">
      <selection activeCell="Q17" sqref="Q17"/>
    </sheetView>
  </sheetViews>
  <sheetFormatPr defaultColWidth="9.109375" defaultRowHeight="15.6" x14ac:dyDescent="0.3"/>
  <cols>
    <col min="1" max="2" width="9.109375" style="12"/>
    <col min="3" max="3" width="9.5546875" style="12" bestFit="1" customWidth="1"/>
    <col min="4" max="11" width="9.109375" style="12"/>
    <col min="12" max="12" width="5.44140625" style="2" customWidth="1"/>
    <col min="13" max="17" width="5.33203125" style="15" customWidth="1"/>
    <col min="18" max="19" width="5.33203125" style="16" customWidth="1"/>
    <col min="20" max="16384" width="9.109375" style="12"/>
  </cols>
  <sheetData>
    <row r="1" spans="1:102" s="2" customFormat="1" ht="13.8" x14ac:dyDescent="0.3">
      <c r="B1" s="3" t="s">
        <v>1</v>
      </c>
      <c r="C1" s="31" t="s">
        <v>0</v>
      </c>
      <c r="D1" s="29"/>
      <c r="E1" s="29"/>
      <c r="F1" s="30" t="s">
        <v>13</v>
      </c>
      <c r="G1" s="32">
        <f>X1</f>
        <v>7</v>
      </c>
      <c r="M1" s="6" t="s">
        <v>14</v>
      </c>
      <c r="N1" s="6" t="s">
        <v>15</v>
      </c>
      <c r="O1" s="6" t="s">
        <v>16</v>
      </c>
      <c r="P1" s="6" t="s">
        <v>16</v>
      </c>
      <c r="Q1" s="6" t="s">
        <v>16</v>
      </c>
      <c r="R1" s="6" t="s">
        <v>17</v>
      </c>
      <c r="S1" s="6" t="s">
        <v>18</v>
      </c>
      <c r="T1" s="2" t="s">
        <v>24</v>
      </c>
      <c r="W1" s="3" t="s">
        <v>25</v>
      </c>
      <c r="X1" s="5">
        <f>SUM(M:M)</f>
        <v>7</v>
      </c>
    </row>
    <row r="2" spans="1:102" s="2" customFormat="1" ht="13.8" x14ac:dyDescent="0.3">
      <c r="B2" s="3" t="s">
        <v>2</v>
      </c>
      <c r="C2" s="31" t="s">
        <v>10</v>
      </c>
      <c r="D2" s="29"/>
      <c r="E2" s="29"/>
      <c r="F2" s="30" t="s">
        <v>5</v>
      </c>
      <c r="G2" s="31" t="s">
        <v>107</v>
      </c>
      <c r="M2" s="7" t="s">
        <v>19</v>
      </c>
      <c r="N2" s="7" t="s">
        <v>19</v>
      </c>
      <c r="O2" s="7" t="s">
        <v>15</v>
      </c>
      <c r="P2" s="7" t="s">
        <v>15</v>
      </c>
      <c r="Q2" s="7" t="s">
        <v>15</v>
      </c>
      <c r="R2" s="7" t="s">
        <v>19</v>
      </c>
      <c r="S2" s="7" t="s">
        <v>19</v>
      </c>
      <c r="W2" s="3" t="s">
        <v>26</v>
      </c>
      <c r="X2" s="5">
        <f>SUM(N:N)</f>
        <v>0</v>
      </c>
    </row>
    <row r="3" spans="1:102" s="2" customFormat="1" ht="13.8" x14ac:dyDescent="0.3">
      <c r="B3" s="3" t="s">
        <v>3</v>
      </c>
      <c r="C3" s="33" t="s">
        <v>105</v>
      </c>
      <c r="D3" s="29"/>
      <c r="E3" s="29"/>
      <c r="F3" s="30" t="s">
        <v>4</v>
      </c>
      <c r="G3" s="31" t="s">
        <v>106</v>
      </c>
      <c r="M3" s="7"/>
      <c r="N3" s="7"/>
      <c r="O3" s="7"/>
      <c r="P3" s="7"/>
      <c r="Q3" s="7"/>
      <c r="R3" s="7"/>
      <c r="S3" s="7"/>
      <c r="W3" s="3" t="s">
        <v>27</v>
      </c>
      <c r="X3" s="5">
        <f>SUM(O:O)</f>
        <v>0</v>
      </c>
    </row>
    <row r="4" spans="1:102" s="2" customFormat="1" ht="13.8" x14ac:dyDescent="0.3">
      <c r="B4" s="3" t="s">
        <v>20</v>
      </c>
      <c r="C4" s="5"/>
      <c r="F4" s="3" t="s">
        <v>21</v>
      </c>
      <c r="G4" s="28" t="s">
        <v>100</v>
      </c>
      <c r="M4" s="7"/>
      <c r="N4" s="7"/>
      <c r="O4" s="7"/>
      <c r="P4" s="7"/>
      <c r="Q4" s="15"/>
      <c r="R4" s="16"/>
      <c r="S4" s="16"/>
      <c r="W4" s="3" t="s">
        <v>27</v>
      </c>
      <c r="X4" s="5">
        <f>SUM(P:P)</f>
        <v>0</v>
      </c>
    </row>
    <row r="5" spans="1:102" s="2" customFormat="1" ht="13.8" x14ac:dyDescent="0.3">
      <c r="B5" s="3" t="s">
        <v>22</v>
      </c>
      <c r="C5" s="32" t="s">
        <v>108</v>
      </c>
      <c r="E5" s="3"/>
      <c r="M5" s="7">
        <f>'TWO BELLCRANK'!X1</f>
        <v>4</v>
      </c>
      <c r="N5" s="7">
        <f>'TWO BELLCRANK'!X2</f>
        <v>0</v>
      </c>
      <c r="O5" s="7">
        <f>'TWO BELLCRANK'!X3</f>
        <v>0</v>
      </c>
      <c r="P5" s="7">
        <f>'TWO BELLCRANK'!X4</f>
        <v>0</v>
      </c>
      <c r="Q5" s="15">
        <f>'TWO BELLCRANK'!X5</f>
        <v>0</v>
      </c>
      <c r="R5" s="16">
        <f>'TWO BELLCRANK'!X6</f>
        <v>0</v>
      </c>
      <c r="S5" s="16">
        <f>'TWO BELLCRANK'!X7</f>
        <v>0</v>
      </c>
      <c r="W5" s="3" t="s">
        <v>27</v>
      </c>
      <c r="X5" s="5">
        <f>SUM(Q:Q)</f>
        <v>0</v>
      </c>
    </row>
    <row r="6" spans="1:102" s="2" customFormat="1" ht="13.8" x14ac:dyDescent="0.3">
      <c r="B6" s="2" t="s">
        <v>7</v>
      </c>
      <c r="C6" s="8"/>
      <c r="M6" s="7"/>
      <c r="N6" s="7"/>
      <c r="O6" s="7"/>
      <c r="P6" s="7"/>
      <c r="Q6" s="15"/>
      <c r="R6" s="16"/>
      <c r="S6" s="16"/>
      <c r="W6" s="3" t="s">
        <v>28</v>
      </c>
      <c r="X6" s="5">
        <f>SUM(R:R)</f>
        <v>0</v>
      </c>
    </row>
    <row r="7" spans="1:102" s="2" customFormat="1" ht="13.8" x14ac:dyDescent="0.3">
      <c r="M7" s="7"/>
      <c r="N7" s="7"/>
      <c r="O7" s="7"/>
      <c r="P7" s="7"/>
      <c r="Q7" s="15"/>
      <c r="R7" s="16"/>
      <c r="S7" s="16"/>
      <c r="W7" s="3" t="s">
        <v>29</v>
      </c>
      <c r="X7" s="5">
        <f>SUM(S:S)</f>
        <v>0</v>
      </c>
    </row>
    <row r="8" spans="1:102" s="2" customFormat="1" ht="13.8" x14ac:dyDescent="0.3">
      <c r="A8" s="72"/>
      <c r="E8" s="3" t="s">
        <v>1</v>
      </c>
      <c r="F8" s="5" t="str">
        <f>$C$1</f>
        <v>R. Abbott</v>
      </c>
      <c r="H8" s="4"/>
      <c r="I8" s="3" t="s">
        <v>8</v>
      </c>
      <c r="J8" s="9" t="str">
        <f>$G$2</f>
        <v>AA-SM-223</v>
      </c>
      <c r="K8" s="10"/>
      <c r="L8" s="1"/>
      <c r="M8" s="7"/>
      <c r="N8" s="7"/>
      <c r="O8" s="7"/>
      <c r="P8" s="7"/>
      <c r="Q8" s="15"/>
      <c r="R8" s="16"/>
      <c r="S8" s="16"/>
    </row>
    <row r="9" spans="1:102" s="2" customFormat="1" ht="13.8" x14ac:dyDescent="0.3">
      <c r="E9" s="3" t="s">
        <v>2</v>
      </c>
      <c r="F9" s="4" t="str">
        <f>$C$2</f>
        <v xml:space="preserve"> </v>
      </c>
      <c r="H9" s="4"/>
      <c r="I9" s="3" t="s">
        <v>9</v>
      </c>
      <c r="J9" s="10" t="str">
        <f>$G$3</f>
        <v>IR</v>
      </c>
      <c r="K9" s="10"/>
      <c r="L9" s="1"/>
      <c r="M9" s="7">
        <v>1</v>
      </c>
      <c r="N9" s="7"/>
      <c r="O9" s="7"/>
      <c r="P9" s="7"/>
      <c r="Q9" s="15"/>
      <c r="R9" s="16"/>
      <c r="S9" s="16"/>
    </row>
    <row r="10" spans="1:102" s="2" customFormat="1" ht="13.8" x14ac:dyDescent="0.3">
      <c r="E10" s="3" t="s">
        <v>3</v>
      </c>
      <c r="F10" s="4" t="str">
        <f>$C$3</f>
        <v>20/10/2013</v>
      </c>
      <c r="H10" s="4"/>
      <c r="I10" s="3" t="s">
        <v>6</v>
      </c>
      <c r="J10" s="5" t="str">
        <f>L10&amp;" of "&amp;$G$1</f>
        <v>5 of 7</v>
      </c>
      <c r="K10" s="4"/>
      <c r="L10" s="1">
        <f>SUM($M$1:M9)</f>
        <v>5</v>
      </c>
      <c r="M10" s="7"/>
      <c r="N10" s="7"/>
      <c r="O10" s="7"/>
      <c r="P10" s="7"/>
      <c r="Q10" s="15"/>
      <c r="R10" s="16"/>
      <c r="S10" s="16"/>
    </row>
    <row r="11" spans="1:102" s="2" customFormat="1" ht="13.8" x14ac:dyDescent="0.3">
      <c r="E11" s="3" t="s">
        <v>23</v>
      </c>
      <c r="F11" s="4" t="str">
        <f>$C$5</f>
        <v>STANDARD SPREADSHEET METHOD</v>
      </c>
      <c r="I11" s="11"/>
      <c r="J11" s="5"/>
      <c r="M11" s="7"/>
      <c r="N11" s="7"/>
      <c r="O11" s="7"/>
      <c r="P11" s="7"/>
      <c r="Q11" s="7"/>
      <c r="R11" s="7"/>
      <c r="S11" s="7"/>
    </row>
    <row r="12" spans="1:102" x14ac:dyDescent="0.3">
      <c r="B12" s="13" t="str">
        <f>($C$4)&amp;" "&amp;$G$4</f>
        <v xml:space="preserve"> One Bellcrank Kinematic System</v>
      </c>
      <c r="M12" s="7"/>
      <c r="N12" s="7"/>
      <c r="O12" s="7"/>
      <c r="P12" s="7"/>
      <c r="Q12" s="14"/>
      <c r="R12" s="14"/>
      <c r="S12" s="14"/>
    </row>
    <row r="13" spans="1:102" s="2" customFormat="1" ht="13.8" x14ac:dyDescent="0.3">
      <c r="M13" s="7"/>
      <c r="N13" s="7"/>
      <c r="O13" s="7"/>
      <c r="P13" s="7"/>
      <c r="Q13" s="7"/>
      <c r="R13" s="7"/>
      <c r="S13" s="7"/>
    </row>
    <row r="14" spans="1:102" s="2" customFormat="1" x14ac:dyDescent="0.3">
      <c r="M14" s="7"/>
      <c r="N14" s="7"/>
      <c r="O14" s="7"/>
      <c r="P14" s="7"/>
      <c r="Q14" s="7"/>
      <c r="R14" s="7"/>
      <c r="S14" s="7"/>
      <c r="W14" s="37">
        <f>IF('ONE BELLCRANK'!$I$53=1,'ONE BELLCRANK'!BC19,'ONE BELLCRANK'!BE19)</f>
        <v>12.544187233378036</v>
      </c>
      <c r="X14" s="37">
        <f>IF('ONE BELLCRANK'!$I$53=1,'ONE BELLCRANK'!BD19,'ONE BELLCRANK'!BF19)</f>
        <v>6.6868323638935312</v>
      </c>
      <c r="Y14" s="58"/>
      <c r="AC14" s="58"/>
      <c r="AD14" s="12"/>
      <c r="AE14" s="58"/>
      <c r="AF14" s="58"/>
      <c r="AG14" s="58"/>
      <c r="AH14" s="58"/>
      <c r="AI14" s="58"/>
      <c r="AJ14" s="58"/>
      <c r="AK14" s="40" t="s">
        <v>48</v>
      </c>
      <c r="AL14" s="40"/>
      <c r="AM14" s="40" t="s">
        <v>48</v>
      </c>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row>
    <row r="15" spans="1:102" s="2" customFormat="1" ht="13.8" x14ac:dyDescent="0.3">
      <c r="A15" s="17"/>
      <c r="H15" s="17"/>
      <c r="I15" s="17"/>
      <c r="J15" s="17"/>
      <c r="K15" s="17"/>
      <c r="M15" s="15"/>
      <c r="N15" s="15"/>
      <c r="O15" s="15"/>
      <c r="P15" s="15"/>
      <c r="Q15" s="15"/>
      <c r="R15" s="16"/>
      <c r="S15" s="16"/>
      <c r="W15" s="37"/>
      <c r="X15" s="37"/>
      <c r="Y15" s="58"/>
      <c r="AC15" s="58"/>
      <c r="AE15" s="58"/>
      <c r="AF15" s="40"/>
      <c r="AG15" s="40"/>
      <c r="AH15" s="40"/>
      <c r="AI15" s="40"/>
      <c r="AJ15" s="40"/>
      <c r="AK15" s="40" t="s">
        <v>49</v>
      </c>
      <c r="AL15" s="40"/>
      <c r="AM15" s="40" t="s">
        <v>49</v>
      </c>
      <c r="AN15" s="40"/>
      <c r="AO15" s="40"/>
      <c r="AP15" s="40"/>
      <c r="AQ15" s="40"/>
      <c r="AR15" s="40"/>
      <c r="AS15" s="40"/>
      <c r="AT15" s="40"/>
      <c r="AU15" s="40"/>
      <c r="AV15" s="40"/>
      <c r="AW15" s="40"/>
      <c r="AX15" s="40"/>
      <c r="AY15" s="40"/>
      <c r="AZ15" s="40"/>
      <c r="BA15" s="40"/>
      <c r="BB15" s="40"/>
      <c r="BC15" s="40" t="s">
        <v>50</v>
      </c>
      <c r="BD15" s="40"/>
      <c r="BE15" s="40" t="s">
        <v>51</v>
      </c>
      <c r="BF15" s="40"/>
      <c r="BG15" s="58"/>
      <c r="BH15" s="58"/>
      <c r="BI15" s="58"/>
      <c r="BJ15" s="58"/>
      <c r="BK15" s="58"/>
    </row>
    <row r="16" spans="1:102" s="2" customFormat="1" ht="13.8" x14ac:dyDescent="0.3">
      <c r="A16" s="17"/>
      <c r="H16" s="17"/>
      <c r="I16" s="17"/>
      <c r="J16" s="17"/>
      <c r="K16" s="17"/>
      <c r="M16" s="15"/>
      <c r="N16" s="15"/>
      <c r="O16" s="15"/>
      <c r="P16" s="15"/>
      <c r="Q16" s="15"/>
      <c r="R16" s="16"/>
      <c r="S16" s="16"/>
      <c r="W16" s="37">
        <f>IF('ONE BELLCRANK'!$I$55=1,'ONE BELLCRANK'!BC21,'ONE BELLCRANK'!BE21)</f>
        <v>0</v>
      </c>
      <c r="X16" s="37">
        <f>IF('ONE BELLCRANK'!$I$55=1,'ONE BELLCRANK'!BD21,'ONE BELLCRANK'!BF21)</f>
        <v>0</v>
      </c>
      <c r="Y16" s="58"/>
      <c r="AC16" s="58"/>
      <c r="AE16" s="58"/>
      <c r="AF16" s="40" t="s">
        <v>12</v>
      </c>
      <c r="AG16" s="40" t="s">
        <v>39</v>
      </c>
      <c r="AH16" s="40" t="s">
        <v>37</v>
      </c>
      <c r="AI16" s="40"/>
      <c r="AJ16" s="40"/>
      <c r="AK16" s="40" t="s">
        <v>52</v>
      </c>
      <c r="AL16" s="40"/>
      <c r="AM16" s="40" t="s">
        <v>53</v>
      </c>
      <c r="AN16" s="40"/>
      <c r="AO16" s="40" t="s">
        <v>54</v>
      </c>
      <c r="AP16" s="40" t="s">
        <v>55</v>
      </c>
      <c r="AQ16" s="40" t="s">
        <v>56</v>
      </c>
      <c r="AR16" s="40" t="s">
        <v>57</v>
      </c>
      <c r="AS16" s="40" t="s">
        <v>58</v>
      </c>
      <c r="AT16" s="40" t="s">
        <v>59</v>
      </c>
      <c r="AU16" s="40"/>
      <c r="AV16" s="40" t="s">
        <v>42</v>
      </c>
      <c r="AW16" s="40" t="s">
        <v>43</v>
      </c>
      <c r="AX16" s="40"/>
      <c r="AY16" s="40" t="s">
        <v>47</v>
      </c>
      <c r="AZ16" s="40" t="s">
        <v>60</v>
      </c>
      <c r="BA16" s="40" t="s">
        <v>61</v>
      </c>
      <c r="BB16" s="40"/>
      <c r="BC16" s="40" t="s">
        <v>40</v>
      </c>
      <c r="BD16" s="40" t="s">
        <v>38</v>
      </c>
      <c r="BE16" s="40" t="s">
        <v>40</v>
      </c>
      <c r="BF16" s="40" t="s">
        <v>38</v>
      </c>
      <c r="BG16" s="58"/>
      <c r="BH16" s="58"/>
      <c r="BI16" s="58"/>
      <c r="BJ16" s="58"/>
      <c r="BK16" s="58"/>
    </row>
    <row r="17" spans="1:63" s="2" customFormat="1" ht="13.8" x14ac:dyDescent="0.3">
      <c r="A17" s="17"/>
      <c r="H17" s="17"/>
      <c r="I17" s="17"/>
      <c r="J17" s="17"/>
      <c r="K17" s="17"/>
      <c r="M17" s="15"/>
      <c r="N17" s="15"/>
      <c r="O17" s="15"/>
      <c r="P17" s="15"/>
      <c r="Q17" s="15"/>
      <c r="R17" s="16"/>
      <c r="S17" s="16"/>
      <c r="W17" s="37"/>
      <c r="X17" s="37"/>
      <c r="Y17" s="58"/>
      <c r="AC17" s="58"/>
      <c r="AE17" s="58"/>
      <c r="AF17" s="40" t="s">
        <v>62</v>
      </c>
      <c r="AG17" s="41" t="s">
        <v>41</v>
      </c>
      <c r="AH17" s="41" t="s">
        <v>41</v>
      </c>
      <c r="AI17" s="40"/>
      <c r="AJ17" s="40"/>
      <c r="AK17" s="40" t="s">
        <v>41</v>
      </c>
      <c r="AL17" s="40"/>
      <c r="AM17" s="41" t="s">
        <v>41</v>
      </c>
      <c r="AN17" s="41"/>
      <c r="AO17" s="41" t="s">
        <v>41</v>
      </c>
      <c r="AP17" s="41" t="s">
        <v>41</v>
      </c>
      <c r="AQ17" s="41" t="s">
        <v>41</v>
      </c>
      <c r="AR17" s="41" t="s">
        <v>41</v>
      </c>
      <c r="AS17" s="41" t="s">
        <v>41</v>
      </c>
      <c r="AT17" s="41" t="s">
        <v>41</v>
      </c>
      <c r="AU17" s="41"/>
      <c r="AV17" s="41"/>
      <c r="AW17" s="41"/>
      <c r="AX17" s="41"/>
      <c r="AY17" s="41"/>
      <c r="AZ17" s="41"/>
      <c r="BA17" s="41"/>
      <c r="BB17" s="41"/>
      <c r="BC17" s="41" t="s">
        <v>41</v>
      </c>
      <c r="BD17" s="41" t="s">
        <v>41</v>
      </c>
      <c r="BE17" s="41" t="s">
        <v>41</v>
      </c>
      <c r="BF17" s="41" t="s">
        <v>41</v>
      </c>
      <c r="BG17" s="58"/>
      <c r="BH17" s="58"/>
      <c r="BI17" s="58"/>
      <c r="BJ17" s="58"/>
      <c r="BK17" s="58"/>
    </row>
    <row r="18" spans="1:63" s="2" customFormat="1" ht="13.8" x14ac:dyDescent="0.3">
      <c r="A18" s="17"/>
      <c r="H18" s="17"/>
      <c r="I18" s="17"/>
      <c r="J18" s="17"/>
      <c r="K18" s="17"/>
      <c r="M18" s="15"/>
      <c r="N18" s="15"/>
      <c r="O18" s="15"/>
      <c r="P18" s="15"/>
      <c r="Q18" s="15"/>
      <c r="R18" s="16"/>
      <c r="S18" s="16"/>
      <c r="W18" s="37"/>
      <c r="X18" s="37"/>
      <c r="Y18" s="58"/>
      <c r="AC18" s="58"/>
      <c r="AE18" s="42" t="s">
        <v>63</v>
      </c>
      <c r="AF18" s="40"/>
      <c r="AG18" s="41"/>
      <c r="AH18" s="41"/>
      <c r="AI18" s="40"/>
      <c r="AJ18" s="40"/>
      <c r="AK18" s="40"/>
      <c r="AL18" s="40"/>
      <c r="AM18" s="41"/>
      <c r="AN18" s="41"/>
      <c r="AO18" s="41"/>
      <c r="AP18" s="41"/>
      <c r="AQ18" s="41"/>
      <c r="AR18" s="41"/>
      <c r="AS18" s="41"/>
      <c r="AT18" s="41"/>
      <c r="AU18" s="41"/>
      <c r="AV18" s="41"/>
      <c r="AW18" s="41"/>
      <c r="AX18" s="41"/>
      <c r="AY18" s="41"/>
      <c r="AZ18" s="41"/>
      <c r="BA18" s="41"/>
      <c r="BB18" s="41"/>
      <c r="BC18" s="41"/>
      <c r="BD18" s="41"/>
      <c r="BE18" s="41"/>
      <c r="BF18" s="41"/>
      <c r="BG18" s="58"/>
      <c r="BH18" s="58"/>
      <c r="BI18" s="58"/>
      <c r="BJ18" s="58"/>
      <c r="BK18" s="58"/>
    </row>
    <row r="19" spans="1:63" s="2" customFormat="1" ht="13.8" x14ac:dyDescent="0.3">
      <c r="A19" s="17"/>
      <c r="H19" s="17"/>
      <c r="I19" s="17"/>
      <c r="J19" s="17"/>
      <c r="K19" s="17"/>
      <c r="M19" s="15"/>
      <c r="N19" s="15"/>
      <c r="O19" s="15"/>
      <c r="P19" s="15"/>
      <c r="Q19" s="15"/>
      <c r="R19" s="16"/>
      <c r="S19" s="15"/>
      <c r="W19" s="37">
        <f>IF('ONE BELLCRANK'!$I$53=1,'ONE BELLCRANK'!AT73,'ONE BELLCRANK'!AV73)</f>
        <v>12.548320106774421</v>
      </c>
      <c r="X19" s="37">
        <f>IF('ONE BELLCRANK'!$I$53=1,'ONE BELLCRANK'!AU73,'ONE BELLCRANK'!AW73)</f>
        <v>6.6896318002200337</v>
      </c>
      <c r="Y19" s="58"/>
      <c r="Z19" s="37"/>
      <c r="AA19" s="37"/>
      <c r="AC19" s="58"/>
      <c r="AE19" s="58"/>
      <c r="AG19" s="37">
        <f>'ONE BELLCRANK'!$C$46*COS(RADIANS(W67))+'ONE BELLCRANK'!$C$56</f>
        <v>2.5715019021063368</v>
      </c>
      <c r="AH19" s="37">
        <f>'ONE BELLCRANK'!$C$46*SIN(RADIANS(W67))+'ONE BELLCRANK'!$D$56</f>
        <v>2.0451142247301624</v>
      </c>
      <c r="AI19" s="37"/>
      <c r="AJ19" s="37"/>
      <c r="AK19" s="37">
        <f>(ABS(('ONE BELLCRANK'!W14-AG19)*('ONE BELLCRANK'!X14-'ONE BELLCRANK'!$AL$31)-('ONE BELLCRANK'!W14-'ONE BELLCRANK'!$AK$31)*('ONE BELLCRANK'!X14-AH19)))/SQRT(('ONE BELLCRANK'!W14-AG19)^2+('ONE BELLCRANK'!X14-AH19)^2)</f>
        <v>0.31570463092778511</v>
      </c>
      <c r="AL19" s="37"/>
      <c r="AM19" s="37">
        <f>(ABS(('ONE BELLCRANK'!W14-AG19)*('ONE BELLCRANK'!X14-'ONE BELLCRANK'!$AL$37)-('ONE BELLCRANK'!W14-'ONE BELLCRANK'!$AK$37)*('ONE BELLCRANK'!X14-AH19)))/SQRT(('ONE BELLCRANK'!W14-AG19)^2+('ONE BELLCRANK'!X14-AH19)^2)</f>
        <v>3.9494670653704826</v>
      </c>
      <c r="AN19" s="37"/>
      <c r="AO19" s="37">
        <f>AG19</f>
        <v>2.5715019021063368</v>
      </c>
      <c r="AP19" s="37">
        <f>AH19</f>
        <v>2.0451142247301624</v>
      </c>
      <c r="AQ19" s="37">
        <f>'ONE BELLCRANK'!$C$47</f>
        <v>11</v>
      </c>
      <c r="AR19" s="37">
        <f>'ONE BELLCRANK'!$AK$37</f>
        <v>10.303000000000001</v>
      </c>
      <c r="AS19" s="37">
        <f>'ONE BELLCRANK'!$AL$37</f>
        <v>10</v>
      </c>
      <c r="AT19" s="37">
        <f>'ONE BELLCRANK'!$C$48</f>
        <v>4</v>
      </c>
      <c r="AU19" s="37"/>
      <c r="AV19" s="37">
        <f>(AT19^2-AQ19^2-AR19^2+AO19^2-AS19^2+AP19^2)/(2*(+AO19-AR19))</f>
        <v>19.42422354453516</v>
      </c>
      <c r="AW19" s="37">
        <f>-((+AP19-AS19))/((+AO19-AR19))</f>
        <v>-1.028893194378077</v>
      </c>
      <c r="AX19" s="37"/>
      <c r="AY19" s="37">
        <f>1+AW19^2</f>
        <v>2.0586212054375235</v>
      </c>
      <c r="AZ19" s="37">
        <f>2*AW19*AV19-2*AO19*AW19-2*AP19</f>
        <v>-38.769529658746613</v>
      </c>
      <c r="BA19" s="37">
        <f>AV19^2-2*AO19*AV19+AO19^2+AP19^2-AQ19^2</f>
        <v>167.1967189493825</v>
      </c>
      <c r="BB19" s="37"/>
      <c r="BC19" s="37">
        <f>AV19+AW19*BD19</f>
        <v>6.9273559795634299</v>
      </c>
      <c r="BD19" s="37">
        <f>(-AZ19+(AZ19^2-4*AY19*BA19)^0.5)/(2*AY19)</f>
        <v>12.145932768585922</v>
      </c>
      <c r="BE19" s="37">
        <f>AV19+BF19*AW19</f>
        <v>12.544187233378036</v>
      </c>
      <c r="BF19" s="37">
        <f>(-AZ19-(AZ19^2-4*AY19*BA19)^0.5)/(2*AY19)</f>
        <v>6.6868323638935312</v>
      </c>
      <c r="BG19" s="58"/>
      <c r="BH19" s="39">
        <f>'ONE BELLCRANK'!H50/AK19</f>
        <v>15837.588398073609</v>
      </c>
      <c r="BI19" s="56"/>
      <c r="BJ19" s="39">
        <f>BH19*AM19</f>
        <v>62550.033773085379</v>
      </c>
      <c r="BK19" s="58"/>
    </row>
    <row r="20" spans="1:63" s="2" customFormat="1" ht="13.8" x14ac:dyDescent="0.3">
      <c r="A20" s="17"/>
      <c r="H20" s="17"/>
      <c r="I20" s="17"/>
      <c r="J20" s="17"/>
      <c r="K20" s="17"/>
      <c r="M20" s="15"/>
      <c r="N20" s="15"/>
      <c r="O20" s="15"/>
      <c r="P20" s="15"/>
      <c r="Q20" s="15"/>
      <c r="R20" s="16"/>
      <c r="S20" s="16"/>
      <c r="W20" s="37">
        <f>IF('ONE BELLCRANK'!$I$53=1,'ONE BELLCRANK'!AT74,'ONE BELLCRANK'!AV74)</f>
        <v>12.536560273533439</v>
      </c>
      <c r="X20" s="37">
        <f>IF('ONE BELLCRANK'!$I$53=1,'ONE BELLCRANK'!AU74,'ONE BELLCRANK'!AW74)</f>
        <v>6.6816858942388722</v>
      </c>
      <c r="Y20" s="58"/>
      <c r="Z20" s="37"/>
      <c r="AA20" s="37"/>
      <c r="AC20" s="58"/>
      <c r="AE20" s="42"/>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58"/>
      <c r="BH20" s="56"/>
      <c r="BI20" s="56"/>
      <c r="BJ20" s="56"/>
      <c r="BK20" s="58"/>
    </row>
    <row r="21" spans="1:63" s="2" customFormat="1" ht="13.8" x14ac:dyDescent="0.3">
      <c r="A21" s="17"/>
      <c r="H21" s="17"/>
      <c r="I21" s="17"/>
      <c r="J21" s="17"/>
      <c r="K21" s="17"/>
      <c r="M21" s="15"/>
      <c r="N21" s="15"/>
      <c r="O21" s="15"/>
      <c r="P21" s="15"/>
      <c r="Q21" s="15"/>
      <c r="R21" s="16"/>
      <c r="S21" s="16"/>
      <c r="W21" s="37">
        <f>IF('ONE BELLCRANK'!$I$53=1,'ONE BELLCRANK'!AT75,'ONE BELLCRANK'!AV75)</f>
        <v>12.518991589850836</v>
      </c>
      <c r="X21" s="37">
        <f>IF('ONE BELLCRANK'!$I$53=1,'ONE BELLCRANK'!AU75,'ONE BELLCRANK'!AW75)</f>
        <v>6.6699277374641861</v>
      </c>
      <c r="Y21" s="58"/>
      <c r="Z21" s="37"/>
      <c r="AA21" s="37"/>
      <c r="AC21" s="58"/>
      <c r="AE21" s="37"/>
      <c r="AF21" s="37"/>
      <c r="AG21" s="37"/>
      <c r="AH21" s="37"/>
      <c r="AI21" s="58"/>
      <c r="AJ21" s="58"/>
      <c r="AK21" s="37"/>
      <c r="AL21" s="37"/>
      <c r="AM21" s="37"/>
      <c r="AN21" s="58"/>
      <c r="AO21" s="37"/>
      <c r="AP21" s="37"/>
      <c r="AQ21" s="37"/>
      <c r="AR21" s="37"/>
      <c r="AS21" s="37"/>
      <c r="AT21" s="37"/>
      <c r="AU21" s="37"/>
      <c r="AV21" s="37"/>
      <c r="AW21" s="37"/>
      <c r="AX21" s="37"/>
      <c r="AY21" s="37"/>
      <c r="AZ21" s="37"/>
      <c r="BA21" s="37"/>
      <c r="BB21" s="37"/>
      <c r="BC21" s="37"/>
      <c r="BD21" s="37"/>
      <c r="BE21" s="37"/>
      <c r="BF21" s="37"/>
      <c r="BG21" s="58"/>
      <c r="BH21" s="39"/>
      <c r="BI21" s="56"/>
      <c r="BJ21" s="39"/>
      <c r="BK21" s="58"/>
    </row>
    <row r="22" spans="1:63" s="2" customFormat="1" ht="13.8" x14ac:dyDescent="0.3">
      <c r="A22" s="17"/>
      <c r="H22" s="17"/>
      <c r="I22" s="17"/>
      <c r="J22" s="17"/>
      <c r="K22" s="17"/>
      <c r="M22" s="15"/>
      <c r="N22" s="15"/>
      <c r="O22" s="15"/>
      <c r="P22" s="15"/>
      <c r="Q22" s="15"/>
      <c r="R22" s="16"/>
      <c r="S22" s="16"/>
      <c r="W22" s="37">
        <f>IF('ONE BELLCRANK'!$I$53=1,'ONE BELLCRANK'!AT76,'ONE BELLCRANK'!AV76)</f>
        <v>12.495595637726282</v>
      </c>
      <c r="X22" s="37">
        <f>IF('ONE BELLCRANK'!$I$53=1,'ONE BELLCRANK'!AU76,'ONE BELLCRANK'!AW76)</f>
        <v>6.6544769662392476</v>
      </c>
      <c r="Y22" s="58"/>
      <c r="Z22" s="37"/>
      <c r="AA22" s="37"/>
      <c r="AC22" s="58"/>
    </row>
    <row r="23" spans="1:63" s="2" customFormat="1" ht="13.8" x14ac:dyDescent="0.3">
      <c r="A23" s="17"/>
      <c r="H23" s="17"/>
      <c r="I23" s="17"/>
      <c r="J23" s="17"/>
      <c r="K23" s="17"/>
      <c r="M23" s="15"/>
      <c r="N23" s="15"/>
      <c r="O23" s="15"/>
      <c r="P23" s="15"/>
      <c r="Q23" s="15"/>
      <c r="R23" s="16"/>
      <c r="S23" s="16"/>
      <c r="W23" s="37">
        <f>IF('ONE BELLCRANK'!$I$53=1,'ONE BELLCRANK'!AT77,'ONE BELLCRANK'!AV77)</f>
        <v>12.466361934022098</v>
      </c>
      <c r="X23" s="37">
        <f>IF('ONE BELLCRANK'!$I$53=1,'ONE BELLCRANK'!AU77,'ONE BELLCRANK'!AW77)</f>
        <v>6.6354992729345206</v>
      </c>
      <c r="Y23" s="58"/>
      <c r="Z23" s="37"/>
      <c r="AA23" s="37"/>
      <c r="AC23" s="58"/>
    </row>
    <row r="24" spans="1:63" s="2" customFormat="1" ht="13.8" x14ac:dyDescent="0.3">
      <c r="A24" s="17"/>
      <c r="H24" s="17"/>
      <c r="I24" s="17"/>
      <c r="J24" s="17"/>
      <c r="K24" s="17"/>
      <c r="M24" s="15"/>
      <c r="N24" s="15"/>
      <c r="O24" s="15"/>
      <c r="P24" s="15"/>
      <c r="Q24" s="15"/>
      <c r="R24" s="16"/>
      <c r="S24" s="16"/>
      <c r="W24" s="37">
        <f>IF('ONE BELLCRANK'!$I$53=1,'ONE BELLCRANK'!AT78,'ONE BELLCRANK'!AV78)</f>
        <v>12.43129059330956</v>
      </c>
      <c r="X24" s="37">
        <f>IF('ONE BELLCRANK'!$I$53=1,'ONE BELLCRANK'!AU78,'ONE BELLCRANK'!AW78)</f>
        <v>6.6132051803467418</v>
      </c>
      <c r="Y24" s="58"/>
      <c r="Z24" s="37"/>
      <c r="AA24" s="37"/>
      <c r="AC24" s="58"/>
    </row>
    <row r="25" spans="1:63" s="2" customFormat="1" ht="13.8" x14ac:dyDescent="0.3">
      <c r="A25" s="17"/>
      <c r="H25" s="17"/>
      <c r="I25" s="17"/>
      <c r="J25" s="17"/>
      <c r="K25" s="17"/>
      <c r="M25" s="15"/>
      <c r="N25" s="15"/>
      <c r="O25" s="15"/>
      <c r="P25" s="15"/>
      <c r="Q25" s="15"/>
      <c r="R25" s="16"/>
      <c r="S25" s="16"/>
      <c r="W25" s="37">
        <f>IF('ONE BELLCRANK'!$I$53=1,'ONE BELLCRANK'!AT79,'ONE BELLCRANK'!AV79)</f>
        <v>12.390395007241754</v>
      </c>
      <c r="X25" s="37">
        <f>IF('ONE BELLCRANK'!$I$53=1,'ONE BELLCRANK'!AU79,'ONE BELLCRANK'!AW79)</f>
        <v>6.5878478809199841</v>
      </c>
      <c r="Y25" s="58"/>
      <c r="Z25" s="37"/>
      <c r="AA25" s="37"/>
      <c r="AC25" s="58"/>
    </row>
    <row r="26" spans="1:63" s="2" customFormat="1" ht="13.8" x14ac:dyDescent="0.3">
      <c r="A26" s="17"/>
      <c r="H26" s="17"/>
      <c r="I26" s="17"/>
      <c r="J26" s="17"/>
      <c r="K26" s="17"/>
      <c r="M26" s="15"/>
      <c r="N26" s="15"/>
      <c r="O26" s="15"/>
      <c r="P26" s="15"/>
      <c r="Q26" s="15"/>
      <c r="R26" s="16"/>
      <c r="S26" s="18"/>
      <c r="W26" s="37">
        <f>IF('ONE BELLCRANK'!$I$53=1,'ONE BELLCRANK'!AT80,'ONE BELLCRANK'!AV80)</f>
        <v>12.343704424220146</v>
      </c>
      <c r="X26" s="37">
        <f>IF('ONE BELLCRANK'!$I$53=1,'ONE BELLCRANK'!AU80,'ONE BELLCRANK'!AW80)</f>
        <v>6.559720149033172</v>
      </c>
      <c r="Y26" s="58"/>
      <c r="Z26" s="37"/>
      <c r="AA26" s="37"/>
      <c r="AC26" s="58"/>
    </row>
    <row r="27" spans="1:63" s="2" customFormat="1" ht="13.8" x14ac:dyDescent="0.3">
      <c r="A27" s="17"/>
      <c r="H27" s="17"/>
      <c r="I27" s="17"/>
      <c r="J27" s="17"/>
      <c r="K27" s="17"/>
      <c r="M27" s="15"/>
      <c r="N27" s="15"/>
      <c r="O27" s="15"/>
      <c r="P27" s="15"/>
      <c r="Q27" s="15"/>
      <c r="R27" s="16"/>
      <c r="S27" s="16"/>
      <c r="W27" s="37">
        <f>IF('ONE BELLCRANK'!$I$53=1,'ONE BELLCRANK'!AT81,'ONE BELLCRANK'!AV81)</f>
        <v>12.291266306581132</v>
      </c>
      <c r="X27" s="37">
        <f>IF('ONE BELLCRANK'!$I$53=1,'ONE BELLCRANK'!AU81,'ONE BELLCRANK'!AW81)</f>
        <v>6.5291503786372136</v>
      </c>
      <c r="Y27" s="58"/>
      <c r="Z27" s="37"/>
      <c r="AA27" s="37"/>
      <c r="AC27" s="58"/>
    </row>
    <row r="28" spans="1:63" s="2" customFormat="1" ht="13.8" x14ac:dyDescent="0.3">
      <c r="A28" s="17"/>
      <c r="H28" s="17"/>
      <c r="I28" s="17"/>
      <c r="J28" s="17"/>
      <c r="K28" s="17"/>
      <c r="M28" s="15"/>
      <c r="N28" s="15"/>
      <c r="O28" s="15"/>
      <c r="P28" s="15"/>
      <c r="Q28" s="15"/>
      <c r="R28" s="16"/>
      <c r="S28" s="16"/>
      <c r="W28" s="37">
        <f>IF('ONE BELLCRANK'!$I$53=1,'ONE BELLCRANK'!AT82,'ONE BELLCRANK'!AV82)</f>
        <v>12.233148344097348</v>
      </c>
      <c r="X28" s="37">
        <f>IF('ONE BELLCRANK'!$I$53=1,'ONE BELLCRANK'!AU82,'ONE BELLCRANK'!AW82)</f>
        <v>6.4964978421901529</v>
      </c>
      <c r="Y28" s="58"/>
      <c r="Z28" s="37"/>
      <c r="AA28" s="37"/>
      <c r="AC28" s="58"/>
    </row>
    <row r="29" spans="1:63" s="2" customFormat="1" ht="13.8" x14ac:dyDescent="0.3">
      <c r="A29" s="17"/>
      <c r="H29" s="17"/>
      <c r="I29" s="17"/>
      <c r="J29" s="17"/>
      <c r="K29" s="17"/>
      <c r="M29" s="15"/>
      <c r="N29" s="15"/>
      <c r="O29" s="15"/>
      <c r="P29" s="15"/>
      <c r="Q29" s="15"/>
      <c r="R29" s="16"/>
      <c r="S29" s="16"/>
      <c r="W29" s="37">
        <f>IF('ONE BELLCRANK'!$I$53=1,'ONE BELLCRANK'!AT83,'ONE BELLCRANK'!AV83)</f>
        <v>12.16944001266145</v>
      </c>
      <c r="X29" s="37">
        <f>IF('ONE BELLCRANK'!$I$53=1,'ONE BELLCRANK'!AU83,'ONE BELLCRANK'!AW83)</f>
        <v>6.4621473067499897</v>
      </c>
      <c r="Y29" s="58"/>
      <c r="Z29" s="37"/>
      <c r="AA29" s="37"/>
      <c r="AC29" s="58"/>
      <c r="AJ29" s="58"/>
      <c r="AK29" s="35" t="s">
        <v>40</v>
      </c>
      <c r="AL29" s="35" t="s">
        <v>38</v>
      </c>
    </row>
    <row r="30" spans="1:63" s="2" customFormat="1" ht="13.8" x14ac:dyDescent="0.3">
      <c r="A30" s="17"/>
      <c r="H30" s="17"/>
      <c r="I30" s="17"/>
      <c r="J30" s="17"/>
      <c r="K30" s="17"/>
      <c r="M30" s="15"/>
      <c r="N30" s="15"/>
      <c r="O30" s="15"/>
      <c r="P30" s="15"/>
      <c r="Q30" s="15"/>
      <c r="R30" s="16"/>
      <c r="S30" s="16"/>
      <c r="W30" s="37">
        <f>IF('ONE BELLCRANK'!$I$53=1,'ONE BELLCRANK'!AT84,'ONE BELLCRANK'!AV84)</f>
        <v>12.100253585139381</v>
      </c>
      <c r="X30" s="37">
        <f>IF('ONE BELLCRANK'!$I$53=1,'ONE BELLCRANK'!AU84,'ONE BELLCRANK'!AW84)</f>
        <v>6.4265031760607876</v>
      </c>
      <c r="Y30" s="58"/>
      <c r="Z30" s="37"/>
      <c r="AA30" s="37"/>
      <c r="AC30" s="58"/>
      <c r="AJ30" s="35"/>
      <c r="AK30" s="35" t="s">
        <v>41</v>
      </c>
      <c r="AL30" s="35" t="s">
        <v>41</v>
      </c>
    </row>
    <row r="31" spans="1:63" s="2" customFormat="1" ht="13.8" x14ac:dyDescent="0.3">
      <c r="A31" s="17"/>
      <c r="H31" s="17"/>
      <c r="I31" s="17"/>
      <c r="J31" s="17"/>
      <c r="K31" s="17"/>
      <c r="M31" s="15"/>
      <c r="N31" s="15"/>
      <c r="O31" s="15"/>
      <c r="P31" s="15"/>
      <c r="Q31" s="15"/>
      <c r="R31" s="16"/>
      <c r="S31" s="16"/>
      <c r="W31" s="37">
        <f>IF('ONE BELLCRANK'!$I$53=1,'ONE BELLCRANK'!AT85,'ONE BELLCRANK'!AV85)</f>
        <v>12.025724526243218</v>
      </c>
      <c r="X31" s="37">
        <f>IF('ONE BELLCRANK'!$I$53=1,'ONE BELLCRANK'!AU85,'ONE BELLCRANK'!AW85)</f>
        <v>6.3899833509137194</v>
      </c>
      <c r="Y31" s="58"/>
      <c r="Z31" s="37"/>
      <c r="AA31" s="37"/>
      <c r="AC31" s="58"/>
      <c r="AJ31" s="35" t="s">
        <v>42</v>
      </c>
      <c r="AK31" s="39">
        <f>'ONE BELLCRANK'!C56</f>
        <v>0</v>
      </c>
      <c r="AL31" s="39">
        <f>'ONE BELLCRANK'!D56</f>
        <v>0.5</v>
      </c>
    </row>
    <row r="32" spans="1:63" s="2" customFormat="1" ht="13.8" x14ac:dyDescent="0.3">
      <c r="A32" s="17"/>
      <c r="H32" s="17"/>
      <c r="I32" s="17"/>
      <c r="J32" s="17"/>
      <c r="K32" s="17"/>
      <c r="M32" s="15"/>
      <c r="N32" s="15"/>
      <c r="O32" s="15"/>
      <c r="P32" s="15"/>
      <c r="Q32" s="15"/>
      <c r="R32" s="16"/>
      <c r="S32" s="16"/>
      <c r="W32" s="37">
        <f>IF('ONE BELLCRANK'!$I$53=1,'ONE BELLCRANK'!AT86,'ONE BELLCRANK'!AV86)</f>
        <v>11.94601123287465</v>
      </c>
      <c r="X32" s="37">
        <f>IF('ONE BELLCRANK'!$I$53=1,'ONE BELLCRANK'!AU86,'ONE BELLCRANK'!AW86)</f>
        <v>6.3530130122733066</v>
      </c>
      <c r="Y32" s="58"/>
      <c r="Z32" s="37"/>
      <c r="AA32" s="37"/>
      <c r="AB32" s="58"/>
      <c r="AC32" s="58"/>
      <c r="AJ32" s="44" t="s">
        <v>39</v>
      </c>
      <c r="AK32" s="45">
        <f>AVERAGE(AK31,AK33)</f>
        <v>1.2857509510531684</v>
      </c>
      <c r="AL32" s="45">
        <f>AVERAGE(AL31,AL33)</f>
        <v>1.2725571123650812</v>
      </c>
    </row>
    <row r="33" spans="1:38" s="2" customFormat="1" ht="13.8" x14ac:dyDescent="0.3">
      <c r="M33" s="15"/>
      <c r="N33" s="15"/>
      <c r="O33" s="15"/>
      <c r="P33" s="15"/>
      <c r="Q33" s="15"/>
      <c r="R33" s="16"/>
      <c r="S33" s="18"/>
      <c r="W33" s="37">
        <f>IF('ONE BELLCRANK'!$I$53=1,'ONE BELLCRANK'!AT87,'ONE BELLCRANK'!AV87)</f>
        <v>11.861294113257031</v>
      </c>
      <c r="X33" s="37">
        <f>IF('ONE BELLCRANK'!$I$53=1,'ONE BELLCRANK'!AU87,'ONE BELLCRANK'!AW87)</f>
        <v>6.3160185319971482</v>
      </c>
      <c r="Y33" s="58"/>
      <c r="Z33" s="37"/>
      <c r="AA33" s="37"/>
      <c r="AB33" s="58"/>
      <c r="AC33" s="58"/>
      <c r="AJ33" s="35" t="s">
        <v>43</v>
      </c>
      <c r="AK33" s="39">
        <f>'ONE BELLCRANK'!AG19</f>
        <v>2.5715019021063368</v>
      </c>
      <c r="AL33" s="39">
        <f>'ONE BELLCRANK'!AH19</f>
        <v>2.0451142247301624</v>
      </c>
    </row>
    <row r="34" spans="1:38" s="2" customFormat="1" ht="13.8" x14ac:dyDescent="0.3">
      <c r="M34" s="15"/>
      <c r="N34" s="15"/>
      <c r="O34" s="15"/>
      <c r="P34" s="15"/>
      <c r="Q34" s="15"/>
      <c r="R34" s="16"/>
      <c r="S34" s="16"/>
      <c r="W34" s="37">
        <f>IF('ONE BELLCRANK'!$I$53=1,'ONE BELLCRANK'!AT88,'ONE BELLCRANK'!AV88)</f>
        <v>11.771774029665007</v>
      </c>
      <c r="X34" s="37">
        <f>IF('ONE BELLCRANK'!$I$53=1,'ONE BELLCRANK'!AU88,'ONE BELLCRANK'!AW88)</f>
        <v>6.2794217049252055</v>
      </c>
      <c r="Y34" s="58"/>
      <c r="Z34" s="37"/>
      <c r="AA34" s="37"/>
      <c r="AB34" s="58"/>
      <c r="AC34" s="58"/>
      <c r="AJ34" s="35" t="s">
        <v>77</v>
      </c>
      <c r="AK34" s="45">
        <f>AVERAGE(AK33,AK35)</f>
        <v>7.5578445677421868</v>
      </c>
      <c r="AL34" s="45">
        <f>AVERAGE(AL33,AL35)</f>
        <v>4.3659732943118463</v>
      </c>
    </row>
    <row r="35" spans="1:38" s="2" customFormat="1" ht="13.8" x14ac:dyDescent="0.3">
      <c r="M35" s="15"/>
      <c r="N35" s="15"/>
      <c r="O35" s="15"/>
      <c r="P35" s="15"/>
      <c r="Q35" s="15"/>
      <c r="R35" s="16"/>
      <c r="S35" s="16"/>
      <c r="W35" s="37">
        <f>IF('ONE BELLCRANK'!$I$53=1,'ONE BELLCRANK'!AT89,'ONE BELLCRANK'!AV89)</f>
        <v>11.677670158173587</v>
      </c>
      <c r="X35" s="37">
        <f>IF('ONE BELLCRANK'!$I$53=1,'ONE BELLCRANK'!AU89,'ONE BELLCRANK'!AW89)</f>
        <v>6.2436344751572719</v>
      </c>
      <c r="Y35" s="58"/>
      <c r="Z35" s="37"/>
      <c r="AA35" s="37"/>
      <c r="AB35" s="58"/>
      <c r="AC35" s="58"/>
      <c r="AJ35" s="35" t="s">
        <v>44</v>
      </c>
      <c r="AK35" s="39">
        <f>W14</f>
        <v>12.544187233378036</v>
      </c>
      <c r="AL35" s="39">
        <f>X14</f>
        <v>6.6868323638935312</v>
      </c>
    </row>
    <row r="36" spans="1:38" s="2" customFormat="1" ht="13.8" x14ac:dyDescent="0.3">
      <c r="M36" s="15"/>
      <c r="N36" s="15"/>
      <c r="O36" s="15"/>
      <c r="P36" s="15"/>
      <c r="Q36" s="15"/>
      <c r="R36" s="16"/>
      <c r="S36" s="16"/>
      <c r="W36" s="37">
        <f>IF('ONE BELLCRANK'!$I$53=1,'ONE BELLCRANK'!AT90,'ONE BELLCRANK'!AV90)</f>
        <v>11.579217342487105</v>
      </c>
      <c r="X36" s="37">
        <f>IF('ONE BELLCRANK'!$I$53=1,'ONE BELLCRANK'!AU90,'ONE BELLCRANK'!AW90)</f>
        <v>6.2090543007403554</v>
      </c>
      <c r="Y36" s="58"/>
      <c r="Z36" s="37"/>
      <c r="AA36" s="37"/>
      <c r="AB36" s="58"/>
      <c r="AC36" s="58"/>
      <c r="AJ36" s="35" t="s">
        <v>36</v>
      </c>
      <c r="AK36" s="45">
        <f>AVERAGE(AK35,AK37)</f>
        <v>11.423593616689018</v>
      </c>
      <c r="AL36" s="45">
        <f>AVERAGE(AL35,AL37)</f>
        <v>8.3434161819467647</v>
      </c>
    </row>
    <row r="37" spans="1:38" s="2" customFormat="1" ht="13.8" x14ac:dyDescent="0.3">
      <c r="M37" s="15"/>
      <c r="N37" s="15"/>
      <c r="O37" s="15"/>
      <c r="P37" s="15"/>
      <c r="Q37" s="15"/>
      <c r="R37" s="16"/>
      <c r="S37" s="16"/>
      <c r="W37" s="37">
        <f>IF('ONE BELLCRANK'!$I$53=1,'ONE BELLCRANK'!AT91,'ONE BELLCRANK'!AV91)</f>
        <v>11.476663036071903</v>
      </c>
      <c r="X37" s="37">
        <f>IF('ONE BELLCRANK'!$I$53=1,'ONE BELLCRANK'!AU91,'ONE BELLCRANK'!AW91)</f>
        <v>6.1760602675044041</v>
      </c>
      <c r="Y37" s="58"/>
      <c r="Z37" s="37"/>
      <c r="AA37" s="37"/>
      <c r="AJ37" s="35" t="s">
        <v>45</v>
      </c>
      <c r="AK37" s="39">
        <f>'ONE BELLCRANK'!C57</f>
        <v>10.303000000000001</v>
      </c>
      <c r="AL37" s="39">
        <f>'ONE BELLCRANK'!D57</f>
        <v>10</v>
      </c>
    </row>
    <row r="38" spans="1:38" s="2" customFormat="1" ht="13.8" x14ac:dyDescent="0.3">
      <c r="M38" s="15"/>
      <c r="N38" s="15"/>
      <c r="O38" s="15"/>
      <c r="P38" s="15"/>
      <c r="Q38" s="15"/>
      <c r="R38" s="16"/>
      <c r="S38" s="16"/>
      <c r="W38" s="37">
        <f>IF('ONE BELLCRANK'!$I$53=1,'ONE BELLCRANK'!AT92,'ONE BELLCRANK'!AV92)</f>
        <v>11.370263936696221</v>
      </c>
      <c r="X38" s="37">
        <f>IF('ONE BELLCRANK'!$I$53=1,'ONE BELLCRANK'!AU92,'ONE BELLCRANK'!AW92)</f>
        <v>6.1450100273246244</v>
      </c>
      <c r="Y38" s="58"/>
      <c r="Z38" s="37"/>
      <c r="AA38" s="37"/>
      <c r="AJ38" s="35" t="s">
        <v>78</v>
      </c>
      <c r="AK38" s="45">
        <f>AVERAGE(AK37,AK39)</f>
        <v>10.303000000000001</v>
      </c>
      <c r="AL38" s="45">
        <f>AVERAGE(AL37,AL39)</f>
        <v>10</v>
      </c>
    </row>
    <row r="39" spans="1:38" s="2" customFormat="1" ht="13.8" x14ac:dyDescent="0.3">
      <c r="M39" s="15"/>
      <c r="N39" s="15"/>
      <c r="O39" s="15"/>
      <c r="P39" s="15"/>
      <c r="Q39" s="15"/>
      <c r="R39" s="16"/>
      <c r="S39" s="16"/>
      <c r="W39" s="37">
        <f>IF('ONE BELLCRANK'!$I$53=1,'ONE BELLCRANK'!AT93,'ONE BELLCRANK'!AV93)</f>
        <v>11.260282419947274</v>
      </c>
      <c r="X39" s="37">
        <f>IF('ONE BELLCRANK'!$I$53=1,'ONE BELLCRANK'!AU93,'ONE BELLCRANK'!AW93)</f>
        <v>6.1162376014411066</v>
      </c>
      <c r="Y39" s="58"/>
      <c r="Z39" s="37"/>
      <c r="AA39" s="37"/>
      <c r="AJ39" s="35"/>
      <c r="AK39" s="37"/>
      <c r="AL39" s="37"/>
    </row>
    <row r="40" spans="1:38" s="2" customFormat="1" ht="13.8" x14ac:dyDescent="0.3">
      <c r="M40" s="15"/>
      <c r="N40" s="15"/>
      <c r="O40" s="15"/>
      <c r="P40" s="15"/>
      <c r="Q40" s="15"/>
      <c r="R40" s="16"/>
      <c r="S40" s="16"/>
      <c r="W40" s="37">
        <f>IF('ONE BELLCRANK'!$I$53=1,'ONE BELLCRANK'!AT94,'ONE BELLCRANK'!AV94)</f>
        <v>11.146982873812508</v>
      </c>
      <c r="X40" s="37">
        <f>IF('ONE BELLCRANK'!$I$53=1,'ONE BELLCRANK'!AU94,'ONE BELLCRANK'!AW94)</f>
        <v>6.0900520580561226</v>
      </c>
      <c r="Y40" s="58"/>
      <c r="Z40" s="37"/>
      <c r="AA40" s="37"/>
      <c r="AJ40" s="35"/>
      <c r="AK40" s="45"/>
      <c r="AL40" s="45"/>
    </row>
    <row r="41" spans="1:38" s="2" customFormat="1" ht="13.8" x14ac:dyDescent="0.3">
      <c r="M41" s="15"/>
      <c r="N41" s="15"/>
      <c r="O41" s="15"/>
      <c r="P41" s="15"/>
      <c r="Q41" s="15"/>
      <c r="R41" s="16"/>
      <c r="S41" s="16"/>
      <c r="W41" s="37">
        <f>IF('ONE BELLCRANK'!$I$53=1,'ONE BELLCRANK'!AT95,'ONE BELLCRANK'!AV95)</f>
        <v>11.030628025877617</v>
      </c>
      <c r="X41" s="37">
        <f>IF('ONE BELLCRANK'!$I$53=1,'ONE BELLCRANK'!AU95,'ONE BELLCRANK'!AW95)</f>
        <v>6.0667370471887514</v>
      </c>
      <c r="Y41" s="58"/>
      <c r="Z41" s="37"/>
      <c r="AA41" s="37"/>
      <c r="AJ41" s="35"/>
      <c r="AK41" s="37"/>
      <c r="AL41" s="37"/>
    </row>
    <row r="42" spans="1:38" s="2" customFormat="1" ht="13.8" x14ac:dyDescent="0.3">
      <c r="M42" s="15"/>
      <c r="N42" s="15"/>
      <c r="O42" s="15"/>
      <c r="P42" s="15"/>
      <c r="Q42" s="15"/>
      <c r="R42" s="16"/>
      <c r="S42" s="16"/>
      <c r="W42" s="37">
        <f>IF('ONE BELLCRANK'!$I$53=1,'ONE BELLCRANK'!AT96,'ONE BELLCRANK'!AV96)</f>
        <v>10.911475339259859</v>
      </c>
      <c r="X42" s="37">
        <f>IF('ONE BELLCRANK'!$I$53=1,'ONE BELLCRANK'!AU96,'ONE BELLCRANK'!AW96)</f>
        <v>6.0465511560774532</v>
      </c>
      <c r="Y42" s="58"/>
      <c r="Z42" s="37"/>
      <c r="AA42" s="37"/>
      <c r="AJ42" s="35"/>
      <c r="AK42" s="45"/>
      <c r="AL42" s="45"/>
    </row>
    <row r="43" spans="1:38" s="2" customFormat="1" ht="13.8" x14ac:dyDescent="0.3">
      <c r="M43" s="15"/>
      <c r="N43" s="15"/>
      <c r="O43" s="15"/>
      <c r="P43" s="15"/>
      <c r="Q43" s="15"/>
      <c r="R43" s="16"/>
      <c r="S43" s="16"/>
      <c r="W43" s="37">
        <f>IF('ONE BELLCRANK'!$I$53=1,'ONE BELLCRANK'!AT97,'ONE BELLCRANK'!AV97)</f>
        <v>10.789773534272847</v>
      </c>
      <c r="X43" s="37">
        <f>IF('ONE BELLCRANK'!$I$53=1,'ONE BELLCRANK'!AU97,'ONE BELLCRANK'!AW97)</f>
        <v>6.0297290361574056</v>
      </c>
      <c r="Y43" s="58"/>
      <c r="Z43" s="37"/>
      <c r="AA43" s="37"/>
      <c r="AJ43" s="35"/>
      <c r="AK43" s="37"/>
      <c r="AL43" s="37"/>
    </row>
    <row r="44" spans="1:38" s="2" customFormat="1" ht="13.8" x14ac:dyDescent="0.3">
      <c r="M44" s="15"/>
      <c r="N44" s="15"/>
      <c r="O44" s="15"/>
      <c r="P44" s="15"/>
      <c r="Q44" s="15"/>
      <c r="R44" s="16"/>
      <c r="S44" s="16"/>
      <c r="W44" s="37">
        <f>IF('ONE BELLCRANK'!$I$53=1,'ONE BELLCRANK'!AT98,'ONE BELLCRANK'!AV98)</f>
        <v>10.665759271100942</v>
      </c>
      <c r="X44" s="37">
        <f>IF('ONE BELLCRANK'!$I$53=1,'ONE BELLCRANK'!AU98,'ONE BELLCRANK'!AW98)</f>
        <v>6.0164832482804496</v>
      </c>
      <c r="Y44" s="58"/>
      <c r="Z44" s="37"/>
      <c r="AA44" s="37"/>
      <c r="AJ44" s="58"/>
      <c r="AK44" s="58"/>
      <c r="AL44" s="58"/>
    </row>
    <row r="45" spans="1:38" s="2" customFormat="1" ht="13.8" x14ac:dyDescent="0.3">
      <c r="M45" s="15"/>
      <c r="N45" s="15"/>
      <c r="O45" s="15"/>
      <c r="P45" s="15"/>
      <c r="Q45" s="15"/>
      <c r="R45" s="16"/>
      <c r="S45" s="16"/>
      <c r="W45" s="37">
        <f>IF('ONE BELLCRANK'!$I$53=1,'ONE BELLCRANK'!AT99,'ONE BELLCRANK'!AV99)</f>
        <v>10.539654005265682</v>
      </c>
      <c r="X45" s="37">
        <f>IF('ONE BELLCRANK'!$I$53=1,'ONE BELLCRANK'!AU99,'ONE BELLCRANK'!AW99)</f>
        <v>6.0070067766409077</v>
      </c>
      <c r="Y45" s="58"/>
      <c r="Z45" s="37"/>
      <c r="AA45" s="37"/>
      <c r="AC45" s="58"/>
      <c r="AJ45" s="58"/>
      <c r="AK45" s="58"/>
      <c r="AL45" s="58"/>
    </row>
    <row r="46" spans="1:38" s="2" customFormat="1" ht="13.8" x14ac:dyDescent="0.3">
      <c r="A46" s="17"/>
      <c r="B46" s="38" t="s">
        <v>79</v>
      </c>
      <c r="C46" s="47">
        <v>3</v>
      </c>
      <c r="D46" s="58" t="s">
        <v>11</v>
      </c>
      <c r="F46" s="38"/>
      <c r="G46" s="48"/>
      <c r="H46" s="58"/>
      <c r="I46" s="38"/>
      <c r="J46" s="47"/>
      <c r="K46" s="17"/>
      <c r="M46" s="15"/>
      <c r="N46" s="15"/>
      <c r="O46" s="15"/>
      <c r="P46" s="15"/>
      <c r="Q46" s="15"/>
      <c r="R46" s="16"/>
      <c r="S46" s="16"/>
      <c r="W46" s="37">
        <f>IF('ONE BELLCRANK'!$I$53=1,'ONE BELLCRANK'!AT100,'ONE BELLCRANK'!AV100)</f>
        <v>10.411661002794212</v>
      </c>
      <c r="X46" s="37">
        <f>IF('ONE BELLCRANK'!$I$53=1,'ONE BELLCRANK'!AU100,'ONE BELLCRANK'!AW100)</f>
        <v>6.0014761740772631</v>
      </c>
      <c r="Y46" s="58"/>
      <c r="Z46" s="37"/>
      <c r="AA46" s="37"/>
      <c r="AC46" s="35"/>
      <c r="AJ46" s="58"/>
      <c r="AK46" s="58"/>
      <c r="AL46" s="58">
        <f>IF(I53=2,G46,180-G46)</f>
        <v>0</v>
      </c>
    </row>
    <row r="47" spans="1:38" s="2" customFormat="1" ht="13.8" x14ac:dyDescent="0.3">
      <c r="A47" s="17"/>
      <c r="B47" s="38" t="s">
        <v>80</v>
      </c>
      <c r="C47" s="47">
        <v>11</v>
      </c>
      <c r="D47" s="58" t="s">
        <v>11</v>
      </c>
      <c r="I47" s="38"/>
      <c r="J47" s="47"/>
      <c r="K47" s="58"/>
      <c r="M47" s="15"/>
      <c r="N47" s="15"/>
      <c r="O47" s="15"/>
      <c r="P47" s="15"/>
      <c r="Q47" s="15"/>
      <c r="R47" s="16"/>
      <c r="S47" s="16"/>
      <c r="W47" s="37">
        <f>IF('ONE BELLCRANK'!$I$53=1,'ONE BELLCRANK'!AT101,'ONE BELLCRANK'!AV101)</f>
        <v>10.281962475605418</v>
      </c>
      <c r="X47" s="37">
        <f>IF('ONE BELLCRANK'!$I$53=1,'ONE BELLCRANK'!AU101,'ONE BELLCRANK'!AW101)</f>
        <v>6.0000553225616562</v>
      </c>
      <c r="Y47" s="58"/>
      <c r="Z47" s="37"/>
      <c r="AA47" s="37"/>
      <c r="AC47" s="35"/>
    </row>
    <row r="48" spans="1:38" s="2" customFormat="1" ht="13.8" x14ac:dyDescent="0.3">
      <c r="A48" s="17"/>
      <c r="B48" s="38" t="s">
        <v>81</v>
      </c>
      <c r="C48" s="47">
        <v>4</v>
      </c>
      <c r="D48" s="58" t="s">
        <v>11</v>
      </c>
      <c r="I48" s="38"/>
      <c r="J48" s="47"/>
      <c r="K48" s="58"/>
      <c r="M48" s="15"/>
      <c r="N48" s="15"/>
      <c r="O48" s="15"/>
      <c r="P48" s="15"/>
      <c r="Q48" s="15"/>
      <c r="R48" s="16"/>
      <c r="S48" s="16"/>
      <c r="W48" s="37">
        <f>IF('ONE BELLCRANK'!$I$53=1,'ONE BELLCRANK'!AT102,'ONE BELLCRANK'!AV102)</f>
        <v>10.150716768856698</v>
      </c>
      <c r="X48" s="37">
        <f>IF('ONE BELLCRANK'!$I$53=1,'ONE BELLCRANK'!AU102,'ONE BELLCRANK'!AW102)</f>
        <v>6.0028998239332862</v>
      </c>
      <c r="Y48" s="58"/>
      <c r="Z48" s="37"/>
      <c r="AA48" s="37"/>
      <c r="AC48" s="35"/>
    </row>
    <row r="49" spans="1:29" s="2" customFormat="1" ht="13.8" x14ac:dyDescent="0.3">
      <c r="A49" s="17"/>
      <c r="B49" s="58"/>
      <c r="C49" s="38"/>
      <c r="D49" s="46"/>
      <c r="E49" s="58"/>
      <c r="F49" s="58"/>
      <c r="G49" s="17"/>
      <c r="H49" s="17"/>
      <c r="I49" s="17"/>
      <c r="J49" s="17"/>
      <c r="K49" s="58"/>
      <c r="M49" s="15"/>
      <c r="N49" s="15"/>
      <c r="O49" s="15"/>
      <c r="P49" s="15"/>
      <c r="Q49" s="15"/>
      <c r="R49" s="16"/>
      <c r="S49" s="16"/>
      <c r="W49" s="37">
        <f>IF('ONE BELLCRANK'!$I$53=1,'ONE BELLCRANK'!AT103,'ONE BELLCRANK'!AV103)</f>
        <v>10.018055499050003</v>
      </c>
      <c r="X49" s="37">
        <f>IF('ONE BELLCRANK'!$I$53=1,'ONE BELLCRANK'!AU103,'ONE BELLCRANK'!AW103)</f>
        <v>6.0101620795603292</v>
      </c>
      <c r="Y49" s="58"/>
      <c r="Z49" s="37"/>
      <c r="AA49" s="37"/>
      <c r="AC49" s="35"/>
    </row>
    <row r="50" spans="1:29" s="2" customFormat="1" ht="13.8" x14ac:dyDescent="0.3">
      <c r="A50" s="17"/>
      <c r="B50" s="58" t="s">
        <v>73</v>
      </c>
      <c r="F50" s="58"/>
      <c r="G50" s="38" t="s">
        <v>88</v>
      </c>
      <c r="H50" s="48">
        <v>5000</v>
      </c>
      <c r="I50" s="58" t="s">
        <v>76</v>
      </c>
      <c r="J50" s="17"/>
      <c r="K50" s="17"/>
      <c r="M50" s="15"/>
      <c r="N50" s="15"/>
      <c r="O50" s="15"/>
      <c r="P50" s="15"/>
      <c r="Q50" s="15"/>
      <c r="R50" s="16"/>
      <c r="S50" s="16"/>
      <c r="W50" s="37">
        <f>IF('ONE BELLCRANK'!$I$53=1,'ONE BELLCRANK'!AT104,'ONE BELLCRANK'!AV104)</f>
        <v>9.884080501466153</v>
      </c>
      <c r="X50" s="37">
        <f>IF('ONE BELLCRANK'!$I$53=1,'ONE BELLCRANK'!AU104,'ONE BELLCRANK'!AW104)</f>
        <v>6.0219971777601558</v>
      </c>
      <c r="Y50" s="58"/>
      <c r="Z50" s="37"/>
      <c r="AA50" s="37"/>
      <c r="AC50" s="58"/>
    </row>
    <row r="51" spans="1:29" s="2" customFormat="1" ht="13.8" x14ac:dyDescent="0.3">
      <c r="A51" s="17"/>
      <c r="B51" s="38" t="s">
        <v>74</v>
      </c>
      <c r="C51" s="48">
        <v>30</v>
      </c>
      <c r="D51" s="58" t="s">
        <v>35</v>
      </c>
      <c r="F51" s="58"/>
      <c r="G51" s="58"/>
      <c r="H51" s="58"/>
      <c r="I51" s="58"/>
      <c r="J51" s="17"/>
      <c r="K51" s="17"/>
      <c r="M51" s="15"/>
      <c r="N51" s="15"/>
      <c r="O51" s="15"/>
      <c r="P51" s="15"/>
      <c r="Q51" s="15"/>
      <c r="R51" s="16"/>
      <c r="S51" s="16"/>
      <c r="W51" s="37">
        <f>IF('ONE BELLCRANK'!$I$53=1,'ONE BELLCRANK'!AT105,'ONE BELLCRANK'!AV105)</f>
        <v>9.7488603928798305</v>
      </c>
      <c r="X51" s="37">
        <f>IF('ONE BELLCRANK'!$I$53=1,'ONE BELLCRANK'!AU105,'ONE BELLCRANK'!AW105)</f>
        <v>6.0385697916256653</v>
      </c>
      <c r="Y51" s="58"/>
      <c r="Z51" s="37"/>
      <c r="AA51" s="37"/>
      <c r="AC51" s="58"/>
    </row>
    <row r="52" spans="1:29" s="2" customFormat="1" ht="13.8" x14ac:dyDescent="0.3">
      <c r="A52" s="17"/>
      <c r="B52" s="38" t="s">
        <v>75</v>
      </c>
      <c r="C52" s="48">
        <v>120</v>
      </c>
      <c r="D52" s="58" t="s">
        <v>35</v>
      </c>
      <c r="F52" s="58" t="s">
        <v>89</v>
      </c>
      <c r="G52" s="58"/>
      <c r="H52" s="58"/>
      <c r="J52" s="17"/>
      <c r="K52" s="17"/>
      <c r="M52" s="15"/>
      <c r="N52" s="15"/>
      <c r="O52" s="15"/>
      <c r="P52" s="15"/>
      <c r="Q52" s="15"/>
      <c r="R52" s="16"/>
      <c r="S52" s="16"/>
      <c r="W52" s="37">
        <f>IF('ONE BELLCRANK'!$I$53=1,'ONE BELLCRANK'!AT106,'ONE BELLCRANK'!AV106)</f>
        <v>9.6124264822232526</v>
      </c>
      <c r="X52" s="37">
        <f>IF('ONE BELLCRANK'!$I$53=1,'ONE BELLCRANK'!AU106,'ONE BELLCRANK'!AW106)</f>
        <v>6.0600624095621267</v>
      </c>
      <c r="Y52" s="58"/>
      <c r="Z52" s="37"/>
      <c r="AA52" s="37"/>
      <c r="AC52" s="58"/>
    </row>
    <row r="53" spans="1:29" s="2" customFormat="1" ht="13.8" x14ac:dyDescent="0.3">
      <c r="A53" s="17"/>
      <c r="B53" s="58"/>
      <c r="C53" s="58"/>
      <c r="D53" s="58"/>
      <c r="E53" s="58"/>
      <c r="F53" s="58"/>
      <c r="G53" s="58"/>
      <c r="H53" s="58"/>
      <c r="I53" s="35">
        <v>2</v>
      </c>
      <c r="J53" s="17"/>
      <c r="K53" s="17"/>
      <c r="M53" s="15"/>
      <c r="N53" s="15"/>
      <c r="O53" s="15"/>
      <c r="P53" s="15"/>
      <c r="Q53" s="15"/>
      <c r="R53" s="16"/>
      <c r="S53" s="16"/>
      <c r="W53" s="37">
        <f>IF('ONE BELLCRANK'!$I$53=1,'ONE BELLCRANK'!AT107,'ONE BELLCRANK'!AV107)</f>
        <v>9.4747676542630028</v>
      </c>
      <c r="X53" s="37">
        <f>IF('ONE BELLCRANK'!$I$53=1,'ONE BELLCRANK'!AU107,'ONE BELLCRANK'!AW107)</f>
        <v>6.086685397073853</v>
      </c>
      <c r="Y53" s="58"/>
      <c r="Z53" s="37"/>
      <c r="AA53" s="37"/>
      <c r="AC53" s="58"/>
    </row>
    <row r="54" spans="1:29" s="2" customFormat="1" ht="13.8" x14ac:dyDescent="0.3">
      <c r="A54" s="17"/>
      <c r="B54" s="58" t="s">
        <v>85</v>
      </c>
      <c r="C54" s="58"/>
      <c r="D54" s="58"/>
      <c r="E54" s="58"/>
      <c r="F54" s="58"/>
      <c r="G54" s="58"/>
      <c r="H54" s="58"/>
      <c r="I54" s="58"/>
      <c r="J54" s="17"/>
      <c r="K54" s="17"/>
      <c r="M54" s="15"/>
      <c r="N54" s="15"/>
      <c r="O54" s="15"/>
      <c r="P54" s="15"/>
      <c r="Q54" s="15"/>
      <c r="R54" s="16"/>
      <c r="S54" s="16"/>
      <c r="W54" s="37">
        <f>IF('ONE BELLCRANK'!$I$53=1,'ONE BELLCRANK'!AT108,'ONE BELLCRANK'!AV108)</f>
        <v>9.335823686311528</v>
      </c>
      <c r="X54" s="37">
        <f>IF('ONE BELLCRANK'!$I$53=1,'ONE BELLCRANK'!AU108,'ONE BELLCRANK'!AW108)</f>
        <v>6.1186896570565246</v>
      </c>
      <c r="Y54" s="58"/>
      <c r="Z54" s="37"/>
      <c r="AA54" s="37"/>
      <c r="AC54" s="58"/>
    </row>
    <row r="55" spans="1:29" s="2" customFormat="1" ht="13.8" x14ac:dyDescent="0.3">
      <c r="A55" s="17"/>
      <c r="B55" s="58"/>
      <c r="C55" s="35" t="s">
        <v>86</v>
      </c>
      <c r="D55" s="35" t="s">
        <v>87</v>
      </c>
      <c r="E55" s="58"/>
      <c r="F55" s="58"/>
      <c r="G55" s="58"/>
      <c r="H55" s="58"/>
      <c r="I55" s="35"/>
      <c r="J55" s="17"/>
      <c r="K55" s="17"/>
      <c r="M55" s="15"/>
      <c r="N55" s="15"/>
      <c r="O55" s="15"/>
      <c r="P55" s="15"/>
      <c r="Q55" s="15"/>
      <c r="R55" s="16"/>
      <c r="S55" s="16"/>
      <c r="W55" s="37">
        <f>IF('ONE BELLCRANK'!$I$53=1,'ONE BELLCRANK'!AT109,'ONE BELLCRANK'!AV109)</f>
        <v>9.1954761949856589</v>
      </c>
      <c r="X55" s="37">
        <f>IF('ONE BELLCRANK'!$I$53=1,'ONE BELLCRANK'!AU109,'ONE BELLCRANK'!AW109)</f>
        <v>6.1563830808304276</v>
      </c>
      <c r="Y55" s="58"/>
      <c r="Z55" s="37"/>
      <c r="AA55" s="37"/>
      <c r="AC55" s="58"/>
    </row>
    <row r="56" spans="1:29" s="2" customFormat="1" ht="13.8" x14ac:dyDescent="0.3">
      <c r="A56" s="17"/>
      <c r="B56" s="35" t="s">
        <v>42</v>
      </c>
      <c r="C56" s="49">
        <v>0</v>
      </c>
      <c r="D56" s="49">
        <v>0.5</v>
      </c>
      <c r="E56" s="58"/>
      <c r="K56" s="17"/>
      <c r="M56" s="15"/>
      <c r="N56" s="15"/>
      <c r="O56" s="15"/>
      <c r="P56" s="15"/>
      <c r="Q56" s="15"/>
      <c r="R56" s="16"/>
      <c r="S56" s="16"/>
      <c r="W56" s="37">
        <f>IF('ONE BELLCRANK'!$I$53=1,'ONE BELLCRANK'!AT110,'ONE BELLCRANK'!AV110)</f>
        <v>9.0535359751521938</v>
      </c>
      <c r="X56" s="37">
        <f>IF('ONE BELLCRANK'!$I$53=1,'ONE BELLCRANK'!AU110,'ONE BELLCRANK'!AW110)</f>
        <v>6.2001526806184497</v>
      </c>
      <c r="Y56" s="58"/>
      <c r="Z56" s="37"/>
      <c r="AA56" s="37"/>
      <c r="AC56" s="58"/>
    </row>
    <row r="57" spans="1:29" s="2" customFormat="1" ht="13.8" x14ac:dyDescent="0.3">
      <c r="A57" s="17"/>
      <c r="B57" s="35" t="s">
        <v>45</v>
      </c>
      <c r="C57" s="49">
        <v>10.303000000000001</v>
      </c>
      <c r="D57" s="49">
        <v>10</v>
      </c>
      <c r="E57" s="58"/>
      <c r="H57" s="3" t="s">
        <v>91</v>
      </c>
      <c r="I57" s="47">
        <v>31</v>
      </c>
      <c r="J57" s="2" t="s">
        <v>35</v>
      </c>
      <c r="K57" s="17"/>
      <c r="M57" s="15"/>
      <c r="N57" s="15"/>
      <c r="O57" s="15"/>
      <c r="P57" s="15"/>
      <c r="Q57" s="15"/>
      <c r="R57" s="16"/>
      <c r="S57" s="16"/>
      <c r="W57" s="37"/>
      <c r="X57" s="37"/>
      <c r="Y57" s="58"/>
      <c r="Z57" s="37"/>
      <c r="AA57" s="37"/>
      <c r="AC57" s="58"/>
    </row>
    <row r="58" spans="1:29" s="2" customFormat="1" ht="13.8" x14ac:dyDescent="0.3">
      <c r="A58" s="59"/>
      <c r="B58" s="60"/>
      <c r="C58" s="61"/>
      <c r="D58" s="59"/>
      <c r="E58" s="59"/>
      <c r="F58" s="59"/>
      <c r="G58" s="61"/>
      <c r="H58" s="59"/>
      <c r="I58" s="59"/>
      <c r="J58" s="59"/>
      <c r="K58" s="59"/>
      <c r="M58" s="15"/>
      <c r="N58" s="15"/>
      <c r="O58" s="15"/>
      <c r="P58" s="15"/>
      <c r="Q58" s="15"/>
      <c r="R58" s="16"/>
      <c r="S58" s="16"/>
      <c r="W58" s="37"/>
      <c r="X58" s="37"/>
      <c r="Y58" s="58"/>
      <c r="Z58" s="37"/>
      <c r="AA58" s="37"/>
      <c r="AC58" s="58"/>
    </row>
    <row r="59" spans="1:29" s="2" customFormat="1" ht="13.8" x14ac:dyDescent="0.3">
      <c r="A59" s="59"/>
      <c r="B59" s="62"/>
      <c r="C59" s="61"/>
      <c r="D59" s="63"/>
      <c r="E59" s="63"/>
      <c r="F59" s="64" t="s">
        <v>101</v>
      </c>
      <c r="G59" s="61"/>
      <c r="H59" s="63"/>
      <c r="I59" s="63"/>
      <c r="J59" s="63"/>
      <c r="K59" s="59"/>
      <c r="M59" s="15"/>
      <c r="N59" s="15"/>
      <c r="O59" s="15"/>
      <c r="P59" s="15"/>
      <c r="Q59" s="15"/>
      <c r="R59" s="16"/>
      <c r="S59" s="16"/>
      <c r="W59" s="37"/>
      <c r="X59" s="37"/>
      <c r="Y59" s="58"/>
      <c r="Z59" s="37"/>
      <c r="AA59" s="37"/>
      <c r="AC59" s="58"/>
    </row>
    <row r="60" spans="1:29" s="2" customFormat="1" ht="13.8" x14ac:dyDescent="0.3">
      <c r="A60" s="59"/>
      <c r="B60" s="63"/>
      <c r="C60" s="63"/>
      <c r="D60" s="63"/>
      <c r="E60" s="63"/>
      <c r="F60" s="65" t="s">
        <v>102</v>
      </c>
      <c r="G60" s="63"/>
      <c r="H60" s="63"/>
      <c r="I60" s="63"/>
      <c r="J60" s="63"/>
      <c r="K60" s="59"/>
      <c r="M60" s="15"/>
      <c r="N60" s="15"/>
      <c r="O60" s="15"/>
      <c r="P60" s="15"/>
      <c r="Q60" s="15"/>
      <c r="R60" s="16"/>
      <c r="S60" s="16"/>
      <c r="W60" s="37"/>
      <c r="X60" s="37"/>
      <c r="Y60" s="58"/>
      <c r="Z60" s="37"/>
      <c r="AA60" s="37"/>
    </row>
    <row r="61" spans="1:29" s="2" customFormat="1" ht="13.8" x14ac:dyDescent="0.3">
      <c r="A61" s="72"/>
      <c r="E61" s="3" t="s">
        <v>1</v>
      </c>
      <c r="F61" s="5" t="str">
        <f>$C$1</f>
        <v>R. Abbott</v>
      </c>
      <c r="H61" s="4"/>
      <c r="I61" s="3" t="s">
        <v>8</v>
      </c>
      <c r="J61" s="9" t="str">
        <f>$G$2</f>
        <v>AA-SM-223</v>
      </c>
      <c r="K61" s="10"/>
      <c r="L61" s="1"/>
      <c r="M61" s="7"/>
      <c r="N61" s="7"/>
      <c r="O61" s="7"/>
      <c r="P61" s="7"/>
      <c r="Q61" s="15"/>
      <c r="R61" s="16"/>
      <c r="S61" s="16"/>
      <c r="W61" s="37"/>
      <c r="X61" s="37"/>
      <c r="Y61" s="58"/>
      <c r="Z61" s="37"/>
      <c r="AA61" s="37"/>
    </row>
    <row r="62" spans="1:29" s="2" customFormat="1" ht="13.8" x14ac:dyDescent="0.3">
      <c r="E62" s="3" t="s">
        <v>2</v>
      </c>
      <c r="F62" s="4" t="str">
        <f>$C$2</f>
        <v xml:space="preserve"> </v>
      </c>
      <c r="H62" s="4"/>
      <c r="I62" s="3" t="s">
        <v>9</v>
      </c>
      <c r="J62" s="10" t="str">
        <f>$G$3</f>
        <v>IR</v>
      </c>
      <c r="K62" s="10"/>
      <c r="L62" s="1"/>
      <c r="M62" s="7">
        <v>1</v>
      </c>
      <c r="N62" s="7"/>
      <c r="O62" s="7"/>
      <c r="P62" s="7"/>
      <c r="Q62" s="15"/>
      <c r="R62" s="16"/>
      <c r="S62" s="16"/>
      <c r="W62" s="37"/>
      <c r="X62" s="37"/>
      <c r="Y62" s="58"/>
      <c r="Z62" s="37"/>
      <c r="AA62" s="37"/>
    </row>
    <row r="63" spans="1:29" s="2" customFormat="1" ht="13.8" x14ac:dyDescent="0.3">
      <c r="E63" s="3" t="s">
        <v>3</v>
      </c>
      <c r="F63" s="4" t="str">
        <f>$C$3</f>
        <v>20/10/2013</v>
      </c>
      <c r="H63" s="4"/>
      <c r="I63" s="3" t="s">
        <v>6</v>
      </c>
      <c r="J63" s="5" t="str">
        <f>L63&amp;" of "&amp;$G$1</f>
        <v>6 of 7</v>
      </c>
      <c r="K63" s="4"/>
      <c r="L63" s="1">
        <f>SUM($M$1:M62)</f>
        <v>6</v>
      </c>
      <c r="M63" s="7"/>
      <c r="N63" s="7"/>
      <c r="O63" s="7"/>
      <c r="P63" s="7"/>
      <c r="Q63" s="15"/>
      <c r="R63" s="16"/>
      <c r="S63" s="16"/>
      <c r="W63" s="37"/>
      <c r="X63" s="37"/>
      <c r="Y63" s="58"/>
      <c r="Z63" s="37"/>
      <c r="AA63" s="37"/>
    </row>
    <row r="64" spans="1:29" s="2" customFormat="1" ht="13.8" x14ac:dyDescent="0.3">
      <c r="E64" s="3" t="s">
        <v>23</v>
      </c>
      <c r="F64" s="4" t="str">
        <f>$C$5</f>
        <v>STANDARD SPREADSHEET METHOD</v>
      </c>
      <c r="I64" s="11"/>
      <c r="J64" s="5"/>
      <c r="M64" s="7"/>
      <c r="N64" s="7"/>
      <c r="O64" s="7"/>
      <c r="P64" s="7"/>
      <c r="Q64" s="7"/>
      <c r="R64" s="7"/>
      <c r="S64" s="7"/>
    </row>
    <row r="65" spans="1:102" x14ac:dyDescent="0.3">
      <c r="B65" s="13" t="str">
        <f>($C$4)&amp;" "&amp;$G$4</f>
        <v xml:space="preserve"> One Bellcrank Kinematic System</v>
      </c>
      <c r="M65" s="7"/>
      <c r="N65" s="7"/>
      <c r="O65" s="7"/>
      <c r="P65" s="7"/>
      <c r="Q65" s="14"/>
      <c r="R65" s="14"/>
      <c r="S65" s="14"/>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row>
    <row r="66" spans="1:102" s="2" customFormat="1" ht="13.8" x14ac:dyDescent="0.3">
      <c r="A66" s="19"/>
      <c r="B66" s="19"/>
      <c r="C66" s="19"/>
      <c r="D66" s="19"/>
      <c r="E66" s="19"/>
      <c r="F66" s="19"/>
      <c r="G66" s="19"/>
      <c r="H66" s="19"/>
      <c r="I66" s="19"/>
      <c r="J66" s="19"/>
      <c r="K66" s="19"/>
      <c r="M66" s="15"/>
      <c r="N66" s="15"/>
      <c r="O66" s="15"/>
      <c r="P66" s="15"/>
      <c r="Q66" s="15"/>
      <c r="R66" s="16"/>
      <c r="S66" s="16"/>
    </row>
    <row r="67" spans="1:102" s="2" customFormat="1" x14ac:dyDescent="0.3">
      <c r="A67" s="19"/>
      <c r="B67" s="54" t="s">
        <v>92</v>
      </c>
      <c r="C67" s="19"/>
      <c r="D67" s="19"/>
      <c r="E67" s="19"/>
      <c r="F67" s="19"/>
      <c r="G67" s="19"/>
      <c r="H67" s="19"/>
      <c r="I67" s="19"/>
      <c r="J67" s="19"/>
      <c r="K67" s="19"/>
      <c r="M67" s="15"/>
      <c r="N67" s="15"/>
      <c r="O67" s="15"/>
      <c r="P67" s="15"/>
      <c r="Q67" s="15"/>
      <c r="R67" s="16"/>
      <c r="S67" s="16"/>
      <c r="W67" s="55">
        <f>I57</f>
        <v>31</v>
      </c>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row>
    <row r="68" spans="1:102" s="2" customFormat="1" ht="13.8" x14ac:dyDescent="0.3">
      <c r="A68" s="19"/>
      <c r="B68" s="19"/>
      <c r="C68" s="19"/>
      <c r="D68" s="19"/>
      <c r="E68" s="19"/>
      <c r="F68" s="19"/>
      <c r="G68" s="19"/>
      <c r="H68" s="19"/>
      <c r="I68" s="19"/>
      <c r="J68" s="19"/>
      <c r="K68" s="19"/>
      <c r="M68" s="7"/>
      <c r="N68" s="7"/>
      <c r="O68" s="7"/>
      <c r="P68" s="7"/>
      <c r="Q68" s="15"/>
      <c r="R68" s="16"/>
      <c r="S68" s="16"/>
    </row>
    <row r="69" spans="1:102" s="2" customFormat="1" ht="13.8" x14ac:dyDescent="0.3">
      <c r="A69" s="19"/>
      <c r="B69" s="19"/>
      <c r="C69" s="19"/>
      <c r="D69" s="19"/>
      <c r="E69" s="19"/>
      <c r="F69" s="19"/>
      <c r="G69" s="19"/>
      <c r="H69" s="19"/>
      <c r="I69" s="19"/>
      <c r="J69" s="19"/>
      <c r="K69" s="19"/>
      <c r="M69" s="7"/>
      <c r="N69" s="7"/>
      <c r="O69" s="7"/>
      <c r="P69" s="7"/>
      <c r="Q69" s="15"/>
      <c r="R69" s="16"/>
      <c r="S69" s="16"/>
      <c r="W69" s="35"/>
      <c r="X69" s="35"/>
      <c r="Y69" s="35"/>
      <c r="Z69" s="35"/>
      <c r="AA69" s="35"/>
      <c r="AB69" s="40" t="s">
        <v>48</v>
      </c>
      <c r="AC69" s="40"/>
      <c r="AD69" s="40" t="s">
        <v>48</v>
      </c>
      <c r="AE69" s="35"/>
      <c r="AF69" s="35"/>
      <c r="AG69" s="35"/>
      <c r="AH69" s="35"/>
      <c r="AI69" s="35"/>
      <c r="AJ69" s="35"/>
      <c r="AK69" s="35"/>
      <c r="AL69" s="35"/>
      <c r="AM69" s="35"/>
      <c r="AN69" s="35"/>
      <c r="AO69" s="35"/>
      <c r="AP69" s="35"/>
      <c r="AQ69" s="35"/>
      <c r="AR69" s="35"/>
      <c r="AS69" s="35"/>
      <c r="AT69" s="35"/>
      <c r="AU69" s="35"/>
      <c r="AV69" s="35"/>
      <c r="AW69" s="35"/>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row>
    <row r="70" spans="1:102" s="2" customFormat="1" ht="13.8" x14ac:dyDescent="0.3">
      <c r="A70" s="19"/>
      <c r="B70" s="20"/>
      <c r="C70" s="19"/>
      <c r="D70" s="19"/>
      <c r="E70" s="19"/>
      <c r="F70" s="19"/>
      <c r="G70" s="19"/>
      <c r="H70" s="19"/>
      <c r="I70" s="19"/>
      <c r="J70" s="19"/>
      <c r="K70" s="19"/>
      <c r="M70" s="7"/>
      <c r="N70" s="7"/>
      <c r="O70" s="7"/>
      <c r="P70" s="7"/>
      <c r="Q70" s="15"/>
      <c r="R70" s="16"/>
      <c r="S70" s="16"/>
      <c r="W70" s="40"/>
      <c r="X70" s="40"/>
      <c r="Y70" s="40"/>
      <c r="Z70" s="40"/>
      <c r="AA70" s="40"/>
      <c r="AB70" s="40" t="s">
        <v>49</v>
      </c>
      <c r="AC70" s="40"/>
      <c r="AD70" s="40" t="s">
        <v>49</v>
      </c>
      <c r="AE70" s="40"/>
      <c r="AF70" s="40"/>
      <c r="AG70" s="40"/>
      <c r="AH70" s="40"/>
      <c r="AI70" s="40"/>
      <c r="AJ70" s="40"/>
      <c r="AK70" s="40"/>
      <c r="AL70" s="40"/>
      <c r="AM70" s="40"/>
      <c r="AN70" s="40"/>
      <c r="AO70" s="40"/>
      <c r="AP70" s="40"/>
      <c r="AQ70" s="40"/>
      <c r="AR70" s="40"/>
      <c r="AS70" s="40"/>
      <c r="AT70" s="40" t="s">
        <v>50</v>
      </c>
      <c r="AU70" s="40"/>
      <c r="AV70" s="40" t="s">
        <v>51</v>
      </c>
      <c r="AW70" s="40"/>
      <c r="AX70" s="58"/>
      <c r="AY70" s="40" t="s">
        <v>65</v>
      </c>
      <c r="AZ70" s="58"/>
      <c r="BA70" s="40" t="s">
        <v>66</v>
      </c>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row>
    <row r="71" spans="1:102" s="2" customFormat="1" ht="13.8" x14ac:dyDescent="0.3">
      <c r="A71" s="19"/>
      <c r="B71" s="19"/>
      <c r="C71" s="19"/>
      <c r="D71" s="19"/>
      <c r="E71" s="19"/>
      <c r="F71" s="19"/>
      <c r="G71" s="19"/>
      <c r="H71" s="19"/>
      <c r="I71" s="19"/>
      <c r="J71" s="19"/>
      <c r="K71" s="19"/>
      <c r="M71" s="7"/>
      <c r="N71" s="7"/>
      <c r="O71" s="7"/>
      <c r="P71" s="7"/>
      <c r="Q71" s="15"/>
      <c r="R71" s="16"/>
      <c r="S71" s="16"/>
      <c r="W71" s="40" t="s">
        <v>12</v>
      </c>
      <c r="X71" s="40" t="s">
        <v>67</v>
      </c>
      <c r="Y71" s="40" t="s">
        <v>68</v>
      </c>
      <c r="Z71" s="40" t="s">
        <v>36</v>
      </c>
      <c r="AA71" s="40"/>
      <c r="AB71" s="40" t="s">
        <v>52</v>
      </c>
      <c r="AC71" s="40"/>
      <c r="AD71" s="40" t="s">
        <v>53</v>
      </c>
      <c r="AE71" s="40"/>
      <c r="AF71" s="40" t="s">
        <v>54</v>
      </c>
      <c r="AG71" s="40" t="s">
        <v>55</v>
      </c>
      <c r="AH71" s="40" t="s">
        <v>56</v>
      </c>
      <c r="AI71" s="40" t="s">
        <v>57</v>
      </c>
      <c r="AJ71" s="40" t="s">
        <v>58</v>
      </c>
      <c r="AK71" s="40" t="s">
        <v>59</v>
      </c>
      <c r="AL71" s="40"/>
      <c r="AM71" s="40" t="s">
        <v>42</v>
      </c>
      <c r="AN71" s="40" t="s">
        <v>43</v>
      </c>
      <c r="AO71" s="40"/>
      <c r="AP71" s="40" t="s">
        <v>47</v>
      </c>
      <c r="AQ71" s="40" t="s">
        <v>60</v>
      </c>
      <c r="AR71" s="40" t="s">
        <v>61</v>
      </c>
      <c r="AS71" s="40"/>
      <c r="AT71" s="40" t="s">
        <v>40</v>
      </c>
      <c r="AU71" s="40" t="s">
        <v>38</v>
      </c>
      <c r="AV71" s="40" t="s">
        <v>40</v>
      </c>
      <c r="AW71" s="40" t="s">
        <v>38</v>
      </c>
      <c r="AX71" s="58"/>
      <c r="AY71" s="40" t="s">
        <v>69</v>
      </c>
      <c r="AZ71" s="58"/>
      <c r="BA71" s="40" t="s">
        <v>70</v>
      </c>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c r="CG71" s="58"/>
      <c r="CH71" s="58"/>
      <c r="CI71" s="58"/>
      <c r="CJ71" s="58"/>
    </row>
    <row r="72" spans="1:102" s="2" customFormat="1" ht="13.8" x14ac:dyDescent="0.3">
      <c r="A72" s="19"/>
      <c r="B72" s="19"/>
      <c r="C72" s="19"/>
      <c r="D72" s="19"/>
      <c r="E72" s="19"/>
      <c r="F72" s="19"/>
      <c r="G72" s="19"/>
      <c r="H72" s="19"/>
      <c r="I72" s="19"/>
      <c r="J72" s="19"/>
      <c r="K72" s="19"/>
      <c r="M72" s="15"/>
      <c r="N72" s="15"/>
      <c r="O72" s="15"/>
      <c r="P72" s="15"/>
      <c r="Q72" s="15"/>
      <c r="R72" s="16"/>
      <c r="S72" s="16"/>
      <c r="W72" s="40" t="s">
        <v>62</v>
      </c>
      <c r="X72" s="41" t="s">
        <v>41</v>
      </c>
      <c r="Y72" s="41" t="s">
        <v>41</v>
      </c>
      <c r="Z72" s="40"/>
      <c r="AA72" s="40"/>
      <c r="AB72" s="40" t="s">
        <v>41</v>
      </c>
      <c r="AC72" s="40"/>
      <c r="AD72" s="41" t="s">
        <v>41</v>
      </c>
      <c r="AE72" s="41"/>
      <c r="AF72" s="41" t="s">
        <v>41</v>
      </c>
      <c r="AG72" s="41" t="s">
        <v>41</v>
      </c>
      <c r="AH72" s="41" t="s">
        <v>41</v>
      </c>
      <c r="AI72" s="41" t="s">
        <v>41</v>
      </c>
      <c r="AJ72" s="41" t="s">
        <v>41</v>
      </c>
      <c r="AK72" s="41" t="s">
        <v>41</v>
      </c>
      <c r="AL72" s="41"/>
      <c r="AM72" s="41"/>
      <c r="AN72" s="41"/>
      <c r="AO72" s="41"/>
      <c r="AP72" s="41"/>
      <c r="AQ72" s="41"/>
      <c r="AR72" s="41"/>
      <c r="AS72" s="41"/>
      <c r="AT72" s="41" t="s">
        <v>41</v>
      </c>
      <c r="AU72" s="41" t="s">
        <v>41</v>
      </c>
      <c r="AV72" s="41" t="s">
        <v>41</v>
      </c>
      <c r="AW72" s="41" t="s">
        <v>41</v>
      </c>
      <c r="AX72" s="58"/>
      <c r="AY72" s="35" t="s">
        <v>71</v>
      </c>
      <c r="AZ72" s="58"/>
      <c r="BA72" s="58" t="s">
        <v>72</v>
      </c>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c r="CC72" s="58"/>
      <c r="CD72" s="58"/>
      <c r="CE72" s="58"/>
      <c r="CF72" s="58"/>
      <c r="CG72" s="58"/>
      <c r="CH72" s="58"/>
      <c r="CI72" s="58"/>
      <c r="CJ72" s="58"/>
    </row>
    <row r="73" spans="1:102" s="2" customFormat="1" ht="13.8" x14ac:dyDescent="0.3">
      <c r="A73" s="19"/>
      <c r="B73" s="19"/>
      <c r="C73" s="19"/>
      <c r="D73" s="19"/>
      <c r="E73" s="19"/>
      <c r="F73" s="19"/>
      <c r="G73" s="19"/>
      <c r="H73" s="19"/>
      <c r="I73" s="19"/>
      <c r="J73" s="19"/>
      <c r="K73" s="19"/>
      <c r="M73" s="15"/>
      <c r="N73" s="15"/>
      <c r="O73" s="15"/>
      <c r="P73" s="15"/>
      <c r="Q73" s="15"/>
      <c r="R73" s="16"/>
      <c r="S73" s="16"/>
      <c r="W73" s="37">
        <f>'ONE BELLCRANK'!C51</f>
        <v>30</v>
      </c>
      <c r="X73" s="37">
        <f>'ONE BELLCRANK'!$C$46*COS(RADIANS(W73))+'ONE BELLCRANK'!$C$56</f>
        <v>2.598076211353316</v>
      </c>
      <c r="Y73" s="37">
        <f>'ONE BELLCRANK'!$C$46*SIN(RADIANS(W73))+'ONE BELLCRANK'!$D$56</f>
        <v>1.9999999999999998</v>
      </c>
      <c r="Z73" s="37"/>
      <c r="AA73" s="37"/>
      <c r="AB73" s="37">
        <f>(ABS(('ONE BELLCRANK'!W19-X73)*('ONE BELLCRANK'!X19-'ONE BELLCRANK'!$AL$31)-('ONE BELLCRANK'!W19-'ONE BELLCRANK'!$AK$31)*('ONE BELLCRANK'!X19-Y73)))/SQRT(('ONE BELLCRANK'!W19-X73)^2+('ONE BELLCRANK'!X19-Y73)^2)</f>
        <v>0.24921318390672365</v>
      </c>
      <c r="AC73" s="37"/>
      <c r="AD73" s="37">
        <f>(ABS(('ONE BELLCRANK'!W19-X73)*('ONE BELLCRANK'!X19-'ONE BELLCRANK'!$AL$37)-('ONE BELLCRANK'!W19-'ONE BELLCRANK'!$AK$37)*('ONE BELLCRANK'!X19-Y73)))/SQRT(('ONE BELLCRANK'!W19-X73)^2+('ONE BELLCRANK'!X19-Y73)^2)</f>
        <v>3.9516995950781393</v>
      </c>
      <c r="AE73" s="37"/>
      <c r="AF73" s="37">
        <f t="shared" ref="AF73:AG92" si="0">X73</f>
        <v>2.598076211353316</v>
      </c>
      <c r="AG73" s="37">
        <f t="shared" si="0"/>
        <v>1.9999999999999998</v>
      </c>
      <c r="AH73" s="37">
        <f>'ONE BELLCRANK'!$C$47</f>
        <v>11</v>
      </c>
      <c r="AI73" s="37">
        <f>'ONE BELLCRANK'!$AK$37</f>
        <v>10.303000000000001</v>
      </c>
      <c r="AJ73" s="37">
        <f>'ONE BELLCRANK'!$AL$37</f>
        <v>10</v>
      </c>
      <c r="AK73" s="37">
        <f>'ONE BELLCRANK'!$C$48</f>
        <v>4</v>
      </c>
      <c r="AL73" s="37"/>
      <c r="AM73" s="37">
        <f t="shared" ref="AM73:AM110" si="1">(AK73^2-AH73^2-AI73^2+AF73^2-AJ73^2+AG73^2)/(2*(+AF73-AI73))</f>
        <v>19.494145382894402</v>
      </c>
      <c r="AN73" s="37">
        <f t="shared" ref="AN73:AN110" si="2">-((+AG73-AJ73))/((+AF73-AI73))</f>
        <v>-1.0382970966939498</v>
      </c>
      <c r="AO73" s="37"/>
      <c r="AP73" s="37">
        <f t="shared" ref="AP73:AP110" si="3">1+AN73^2</f>
        <v>2.0780608610030855</v>
      </c>
      <c r="AQ73" s="37">
        <f t="shared" ref="AQ73:AQ110" si="4">2*AN73*AM73-2*AF73*AN73-2*AG73</f>
        <v>-39.086279132702515</v>
      </c>
      <c r="AR73" s="37">
        <f t="shared" ref="AR73:AR110" si="5">AM73^2-2*AF73*AM73+AF73^2+AG73^2-AH73^2</f>
        <v>168.47715344950109</v>
      </c>
      <c r="AS73" s="37"/>
      <c r="AT73" s="37">
        <f t="shared" ref="AT73:AT110" si="6">AM73+AN73*AU73</f>
        <v>6.9106243796832132</v>
      </c>
      <c r="AU73" s="37">
        <f t="shared" ref="AU73:AU110" si="7">(-AQ73+(AQ73^2-4*AP73*AR73)^0.5)/(2*AP73)</f>
        <v>12.119383790322134</v>
      </c>
      <c r="AV73" s="37">
        <f t="shared" ref="AV73:AV110" si="8">AM73+AW73*AN73</f>
        <v>12.548320106774421</v>
      </c>
      <c r="AW73" s="37">
        <f t="shared" ref="AW73:AW110" si="9">(-AQ73-(AQ73^2-4*AP73*AR73)^0.5)/(2*AP73)</f>
        <v>6.6896318002200337</v>
      </c>
      <c r="AX73" s="58"/>
      <c r="AY73" s="39">
        <f>'ONE BELLCRANK'!$H$50/AB73</f>
        <v>20063.144018381536</v>
      </c>
      <c r="AZ73" s="58"/>
      <c r="BA73" s="39">
        <f t="shared" ref="BA73:BA110" si="10">AY73*AD73</f>
        <v>79283.518093432707</v>
      </c>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row>
    <row r="74" spans="1:102" s="2" customFormat="1" ht="13.8" x14ac:dyDescent="0.3">
      <c r="A74" s="19"/>
      <c r="B74" s="19"/>
      <c r="C74" s="19"/>
      <c r="D74" s="19"/>
      <c r="E74" s="19"/>
      <c r="F74" s="19"/>
      <c r="G74" s="19"/>
      <c r="H74" s="19"/>
      <c r="I74" s="19"/>
      <c r="J74" s="19"/>
      <c r="K74" s="19"/>
      <c r="M74" s="15"/>
      <c r="N74" s="15"/>
      <c r="O74" s="15"/>
      <c r="P74" s="15"/>
      <c r="Q74" s="15"/>
      <c r="R74" s="16"/>
      <c r="S74" s="16"/>
      <c r="W74" s="37">
        <f>W73+($W$110-$W$73)/37</f>
        <v>32.432432432432435</v>
      </c>
      <c r="X74" s="37">
        <f>'ONE BELLCRANK'!$C$46*COS(RADIANS(W74))+'ONE BELLCRANK'!$C$56</f>
        <v>2.5320734520898509</v>
      </c>
      <c r="Y74" s="37">
        <f>'ONE BELLCRANK'!$C$46*SIN(RADIANS(W74))+'ONE BELLCRANK'!$D$56</f>
        <v>2.1089139297121475</v>
      </c>
      <c r="Z74" s="37"/>
      <c r="AA74" s="37"/>
      <c r="AB74" s="37">
        <f>(ABS(('ONE BELLCRANK'!W20-X74)*('ONE BELLCRANK'!X20-'ONE BELLCRANK'!$AL$31)-('ONE BELLCRANK'!W20-'ONE BELLCRANK'!$AK$31)*('ONE BELLCRANK'!X20-Y74)))/SQRT(('ONE BELLCRANK'!W20-X74)^2+('ONE BELLCRANK'!X20-Y74)^2)</f>
        <v>0.41070579207302993</v>
      </c>
      <c r="AC74" s="37"/>
      <c r="AD74" s="37">
        <f>(ABS(('ONE BELLCRANK'!W20-X74)*('ONE BELLCRANK'!X20-'ONE BELLCRANK'!$AL$37)-('ONE BELLCRANK'!W20-'ONE BELLCRANK'!$AK$37)*('ONE BELLCRANK'!X20-Y74)))/SQRT(('ONE BELLCRANK'!W20-X74)^2+('ONE BELLCRANK'!X20-Y74)^2)</f>
        <v>3.94650832185381</v>
      </c>
      <c r="AE74" s="37"/>
      <c r="AF74" s="37">
        <f t="shared" si="0"/>
        <v>2.5320734520898509</v>
      </c>
      <c r="AG74" s="37">
        <f t="shared" si="0"/>
        <v>2.1089139297121475</v>
      </c>
      <c r="AH74" s="37">
        <f>'ONE BELLCRANK'!$C$47</f>
        <v>11</v>
      </c>
      <c r="AI74" s="37">
        <f>'ONE BELLCRANK'!$AK$37</f>
        <v>10.303000000000001</v>
      </c>
      <c r="AJ74" s="37">
        <f>'ONE BELLCRANK'!$AL$37</f>
        <v>10</v>
      </c>
      <c r="AK74" s="37">
        <f>'ONE BELLCRANK'!$C$48</f>
        <v>4</v>
      </c>
      <c r="AL74" s="37"/>
      <c r="AM74" s="37">
        <f t="shared" si="1"/>
        <v>19.321563086389368</v>
      </c>
      <c r="AN74" s="37">
        <f t="shared" si="2"/>
        <v>-1.0154627021162639</v>
      </c>
      <c r="AO74" s="37"/>
      <c r="AP74" s="37">
        <f t="shared" si="3"/>
        <v>2.0311644993892641</v>
      </c>
      <c r="AQ74" s="37">
        <f t="shared" si="4"/>
        <v>-38.316028881821879</v>
      </c>
      <c r="AR74" s="37">
        <f t="shared" si="5"/>
        <v>165.33448014318486</v>
      </c>
      <c r="AS74" s="37"/>
      <c r="AT74" s="37">
        <f t="shared" si="6"/>
        <v>6.9508066121965335</v>
      </c>
      <c r="AU74" s="37">
        <f t="shared" si="7"/>
        <v>12.182383900867748</v>
      </c>
      <c r="AV74" s="37">
        <f t="shared" si="8"/>
        <v>12.536560273533439</v>
      </c>
      <c r="AW74" s="37">
        <f t="shared" si="9"/>
        <v>6.6816858942388722</v>
      </c>
      <c r="AX74" s="58"/>
      <c r="AY74" s="39">
        <f>'ONE BELLCRANK'!$H$50/AB74</f>
        <v>12174.164807276255</v>
      </c>
      <c r="AZ74" s="58"/>
      <c r="BA74" s="39">
        <f t="shared" si="10"/>
        <v>48045.442723535525</v>
      </c>
      <c r="BB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c r="CC74" s="58"/>
      <c r="CD74" s="58"/>
      <c r="CE74" s="58"/>
      <c r="CF74" s="58"/>
      <c r="CG74" s="58"/>
      <c r="CH74" s="58"/>
      <c r="CI74" s="58"/>
      <c r="CJ74" s="58"/>
    </row>
    <row r="75" spans="1:102" s="2" customFormat="1" ht="13.8" x14ac:dyDescent="0.3">
      <c r="A75" s="19"/>
      <c r="B75" s="19"/>
      <c r="C75" s="19"/>
      <c r="D75" s="19"/>
      <c r="E75" s="19"/>
      <c r="F75" s="19"/>
      <c r="G75" s="19"/>
      <c r="H75" s="19"/>
      <c r="I75" s="19"/>
      <c r="J75" s="19"/>
      <c r="K75" s="19"/>
      <c r="M75" s="15"/>
      <c r="N75" s="15"/>
      <c r="O75" s="15"/>
      <c r="P75" s="15"/>
      <c r="Q75" s="15"/>
      <c r="R75" s="16"/>
      <c r="S75" s="16"/>
      <c r="W75" s="37">
        <f t="shared" ref="W75:W109" si="11">W74+($W$110-$W$73)/37</f>
        <v>34.86486486486487</v>
      </c>
      <c r="X75" s="37">
        <f>'ONE BELLCRANK'!$C$46*COS(RADIANS(W75))+'ONE BELLCRANK'!$C$56</f>
        <v>2.4615077253212623</v>
      </c>
      <c r="Y75" s="37">
        <f>'ONE BELLCRANK'!$C$46*SIN(RADIANS(W75))+'ONE BELLCRANK'!$D$56</f>
        <v>2.2149284877754365</v>
      </c>
      <c r="Z75" s="37"/>
      <c r="AA75" s="37"/>
      <c r="AB75" s="37">
        <f>(ABS(('ONE BELLCRANK'!W21-X75)*('ONE BELLCRANK'!X21-'ONE BELLCRANK'!$AL$31)-('ONE BELLCRANK'!W21-'ONE BELLCRANK'!$AK$31)*('ONE BELLCRANK'!X21-Y75)))/SQRT(('ONE BELLCRANK'!W21-X75)^2+('ONE BELLCRANK'!X21-Y75)^2)</f>
        <v>0.57107732047402471</v>
      </c>
      <c r="AC75" s="37"/>
      <c r="AD75" s="37">
        <f>(ABS(('ONE BELLCRANK'!W21-X75)*('ONE BELLCRANK'!X21-'ONE BELLCRANK'!$AL$37)-('ONE BELLCRANK'!W21-'ONE BELLCRANK'!$AK$37)*('ONE BELLCRANK'!X21-Y75)))/SQRT(('ONE BELLCRANK'!W21-X75)^2+('ONE BELLCRANK'!X21-Y75)^2)</f>
        <v>3.9422171743884986</v>
      </c>
      <c r="AE75" s="37"/>
      <c r="AF75" s="37">
        <f t="shared" si="0"/>
        <v>2.4615077253212623</v>
      </c>
      <c r="AG75" s="37">
        <f t="shared" si="0"/>
        <v>2.2149284877754365</v>
      </c>
      <c r="AH75" s="37">
        <f>'ONE BELLCRANK'!$C$47</f>
        <v>11</v>
      </c>
      <c r="AI75" s="37">
        <f>'ONE BELLCRANK'!$AK$37</f>
        <v>10.303000000000001</v>
      </c>
      <c r="AJ75" s="37">
        <f>'ONE BELLCRANK'!$AL$37</f>
        <v>10</v>
      </c>
      <c r="AK75" s="37">
        <f>'ONE BELLCRANK'!$C$48</f>
        <v>4</v>
      </c>
      <c r="AL75" s="37"/>
      <c r="AM75" s="37">
        <f t="shared" si="1"/>
        <v>19.140928154808588</v>
      </c>
      <c r="AN75" s="37">
        <f t="shared" si="2"/>
        <v>-0.99280484371114341</v>
      </c>
      <c r="AO75" s="37"/>
      <c r="AP75" s="37">
        <f t="shared" si="3"/>
        <v>1.9856614576963079</v>
      </c>
      <c r="AQ75" s="37">
        <f t="shared" si="4"/>
        <v>-37.548675760930109</v>
      </c>
      <c r="AR75" s="37">
        <f t="shared" si="5"/>
        <v>162.10897406955831</v>
      </c>
      <c r="AS75" s="37"/>
      <c r="AT75" s="37">
        <f t="shared" si="6"/>
        <v>6.9890163248643287</v>
      </c>
      <c r="AU75" s="37">
        <f t="shared" si="7"/>
        <v>12.239980401908532</v>
      </c>
      <c r="AV75" s="37">
        <f t="shared" si="8"/>
        <v>12.518991589850836</v>
      </c>
      <c r="AW75" s="37">
        <f t="shared" si="9"/>
        <v>6.6699277374641861</v>
      </c>
      <c r="AX75" s="58"/>
      <c r="AY75" s="39">
        <f>'ONE BELLCRANK'!$H$50/AB75</f>
        <v>8755.3818383992784</v>
      </c>
      <c r="AZ75" s="58"/>
      <c r="BA75" s="39">
        <f t="shared" si="10"/>
        <v>34515.61665166678</v>
      </c>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row>
    <row r="76" spans="1:102" s="2" customFormat="1" ht="13.8" x14ac:dyDescent="0.3">
      <c r="A76" s="19"/>
      <c r="B76" s="21"/>
      <c r="C76" s="19"/>
      <c r="D76" s="19"/>
      <c r="E76" s="19"/>
      <c r="F76" s="19"/>
      <c r="G76" s="19"/>
      <c r="H76" s="19"/>
      <c r="I76" s="19"/>
      <c r="J76" s="19"/>
      <c r="K76" s="19"/>
      <c r="M76" s="15"/>
      <c r="N76" s="15"/>
      <c r="O76" s="15"/>
      <c r="P76" s="15"/>
      <c r="Q76" s="15"/>
      <c r="R76" s="16"/>
      <c r="S76" s="16"/>
      <c r="W76" s="37">
        <f t="shared" si="11"/>
        <v>37.297297297297305</v>
      </c>
      <c r="X76" s="37">
        <f>'ONE BELLCRANK'!$C$46*COS(RADIANS(W76))+'ONE BELLCRANK'!$C$56</f>
        <v>2.3865061952567697</v>
      </c>
      <c r="Y76" s="37">
        <f>'ONE BELLCRANK'!$C$46*SIN(RADIANS(W76))+'ONE BELLCRANK'!$D$56</f>
        <v>2.3178526287906447</v>
      </c>
      <c r="Z76" s="37"/>
      <c r="AA76" s="37"/>
      <c r="AB76" s="37">
        <f>(ABS(('ONE BELLCRANK'!W22-X76)*('ONE BELLCRANK'!X22-'ONE BELLCRANK'!$AL$31)-('ONE BELLCRANK'!W22-'ONE BELLCRANK'!$AK$31)*('ONE BELLCRANK'!X22-Y76)))/SQRT(('ONE BELLCRANK'!W22-X76)^2+('ONE BELLCRANK'!X22-Y76)^2)</f>
        <v>0.72976854271368841</v>
      </c>
      <c r="AC76" s="37"/>
      <c r="AD76" s="37">
        <f>(ABS(('ONE BELLCRANK'!W22-X76)*('ONE BELLCRANK'!X22-'ONE BELLCRANK'!$AL$37)-('ONE BELLCRANK'!W22-'ONE BELLCRANK'!$AK$37)*('ONE BELLCRANK'!X22-Y76)))/SQRT(('ONE BELLCRANK'!W22-X76)^2+('ONE BELLCRANK'!X22-Y76)^2)</f>
        <v>3.9389686531706189</v>
      </c>
      <c r="AE76" s="37"/>
      <c r="AF76" s="37">
        <f t="shared" si="0"/>
        <v>2.3865061952567697</v>
      </c>
      <c r="AG76" s="37">
        <f t="shared" si="0"/>
        <v>2.3178526287906447</v>
      </c>
      <c r="AH76" s="37">
        <f>'ONE BELLCRANK'!$C$47</f>
        <v>11</v>
      </c>
      <c r="AI76" s="37">
        <f>'ONE BELLCRANK'!$AK$37</f>
        <v>10.303000000000001</v>
      </c>
      <c r="AJ76" s="37">
        <f>'ONE BELLCRANK'!$AL$37</f>
        <v>10</v>
      </c>
      <c r="AK76" s="37">
        <f>'ONE BELLCRANK'!$C$48</f>
        <v>4</v>
      </c>
      <c r="AL76" s="37"/>
      <c r="AM76" s="37">
        <f t="shared" si="1"/>
        <v>18.953084772921294</v>
      </c>
      <c r="AN76" s="37">
        <f t="shared" si="2"/>
        <v>-0.97039769886594673</v>
      </c>
      <c r="AO76" s="37"/>
      <c r="AP76" s="37">
        <f t="shared" si="3"/>
        <v>1.9416716939643246</v>
      </c>
      <c r="AQ76" s="37">
        <f t="shared" si="4"/>
        <v>-36.788044717276378</v>
      </c>
      <c r="AR76" s="37">
        <f t="shared" si="5"/>
        <v>158.82396657872476</v>
      </c>
      <c r="AS76" s="37"/>
      <c r="AT76" s="37">
        <f t="shared" si="6"/>
        <v>7.024852959310806</v>
      </c>
      <c r="AU76" s="37">
        <f t="shared" si="7"/>
        <v>12.292106450324843</v>
      </c>
      <c r="AV76" s="37">
        <f t="shared" si="8"/>
        <v>12.495595637726282</v>
      </c>
      <c r="AW76" s="37">
        <f t="shared" si="9"/>
        <v>6.6544769662392476</v>
      </c>
      <c r="AX76" s="58"/>
      <c r="AY76" s="39">
        <f>'ONE BELLCRANK'!$H$50/AB76</f>
        <v>6851.4874338200407</v>
      </c>
      <c r="AZ76" s="58"/>
      <c r="BA76" s="39">
        <f t="shared" si="10"/>
        <v>26987.794229409545</v>
      </c>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row>
    <row r="77" spans="1:102" s="2" customFormat="1" ht="13.8" x14ac:dyDescent="0.3">
      <c r="A77" s="19"/>
      <c r="B77" s="19"/>
      <c r="C77" s="19"/>
      <c r="D77" s="19"/>
      <c r="E77" s="19"/>
      <c r="F77" s="19"/>
      <c r="G77" s="19"/>
      <c r="H77" s="19"/>
      <c r="I77" s="19"/>
      <c r="J77" s="19"/>
      <c r="K77" s="19"/>
      <c r="M77" s="15"/>
      <c r="N77" s="15"/>
      <c r="O77" s="15"/>
      <c r="P77" s="15"/>
      <c r="Q77" s="15"/>
      <c r="R77" s="16"/>
      <c r="S77" s="16"/>
      <c r="W77" s="37">
        <f t="shared" si="11"/>
        <v>39.72972972972974</v>
      </c>
      <c r="X77" s="37">
        <f>'ONE BELLCRANK'!$C$46*COS(RADIANS(W77))+'ONE BELLCRANK'!$C$56</f>
        <v>2.30720401972295</v>
      </c>
      <c r="Y77" s="37">
        <f>'ONE BELLCRANK'!$C$46*SIN(RADIANS(W77))+'ONE BELLCRANK'!$D$56</f>
        <v>2.4175008764989556</v>
      </c>
      <c r="Z77" s="37"/>
      <c r="AA77" s="37"/>
      <c r="AB77" s="37">
        <f>(ABS(('ONE BELLCRANK'!W23-X77)*('ONE BELLCRANK'!X23-'ONE BELLCRANK'!$AL$31)-('ONE BELLCRANK'!W23-'ONE BELLCRANK'!$AK$31)*('ONE BELLCRANK'!X23-Y77)))/SQRT(('ONE BELLCRANK'!W23-X77)^2+('ONE BELLCRANK'!X23-Y77)^2)</f>
        <v>0.88621921361080203</v>
      </c>
      <c r="AC77" s="37"/>
      <c r="AD77" s="37">
        <f>(ABS(('ONE BELLCRANK'!W23-X77)*('ONE BELLCRANK'!X23-'ONE BELLCRANK'!$AL$37)-('ONE BELLCRANK'!W23-'ONE BELLCRANK'!$AK$37)*('ONE BELLCRANK'!X23-Y77)))/SQRT(('ONE BELLCRANK'!W23-X77)^2+('ONE BELLCRANK'!X23-Y77)^2)</f>
        <v>3.9368683052406768</v>
      </c>
      <c r="AE77" s="37"/>
      <c r="AF77" s="37">
        <f t="shared" si="0"/>
        <v>2.30720401972295</v>
      </c>
      <c r="AG77" s="37">
        <f t="shared" si="0"/>
        <v>2.4175008764989556</v>
      </c>
      <c r="AH77" s="37">
        <f>'ONE BELLCRANK'!$C$47</f>
        <v>11</v>
      </c>
      <c r="AI77" s="37">
        <f>'ONE BELLCRANK'!$AK$37</f>
        <v>10.303000000000001</v>
      </c>
      <c r="AJ77" s="37">
        <f>'ONE BELLCRANK'!$AL$37</f>
        <v>10</v>
      </c>
      <c r="AK77" s="37">
        <f>'ONE BELLCRANK'!$C$48</f>
        <v>4</v>
      </c>
      <c r="AL77" s="37"/>
      <c r="AM77" s="37">
        <f t="shared" si="1"/>
        <v>18.7588770938792</v>
      </c>
      <c r="AN77" s="37">
        <f t="shared" si="2"/>
        <v>-0.94831073006421485</v>
      </c>
      <c r="AO77" s="37"/>
      <c r="AP77" s="37">
        <f t="shared" si="3"/>
        <v>1.8992932407549241</v>
      </c>
      <c r="AQ77" s="37">
        <f t="shared" si="4"/>
        <v>-36.037597960459706</v>
      </c>
      <c r="AR77" s="37">
        <f t="shared" si="5"/>
        <v>155.50185742679093</v>
      </c>
      <c r="AS77" s="37"/>
      <c r="AT77" s="37">
        <f t="shared" si="6"/>
        <v>7.0579407432889134</v>
      </c>
      <c r="AU77" s="37">
        <f t="shared" si="7"/>
        <v>12.338715549277774</v>
      </c>
      <c r="AV77" s="37">
        <f t="shared" si="8"/>
        <v>12.466361934022098</v>
      </c>
      <c r="AW77" s="37">
        <f t="shared" si="9"/>
        <v>6.6354992729345206</v>
      </c>
      <c r="AX77" s="58"/>
      <c r="AY77" s="39">
        <f>'ONE BELLCRANK'!$H$50/AB77</f>
        <v>5641.9449310154923</v>
      </c>
      <c r="AZ77" s="58"/>
      <c r="BA77" s="39">
        <f t="shared" si="10"/>
        <v>22211.594178828189</v>
      </c>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row>
    <row r="78" spans="1:102" s="2" customFormat="1" ht="13.8" x14ac:dyDescent="0.3">
      <c r="A78" s="19"/>
      <c r="B78" s="21"/>
      <c r="C78" s="19"/>
      <c r="D78" s="19"/>
      <c r="E78" s="19"/>
      <c r="F78" s="19"/>
      <c r="G78" s="19"/>
      <c r="H78" s="19"/>
      <c r="I78" s="19"/>
      <c r="J78" s="19"/>
      <c r="K78" s="19"/>
      <c r="M78" s="15"/>
      <c r="N78" s="15"/>
      <c r="O78" s="15"/>
      <c r="P78" s="15"/>
      <c r="Q78" s="15"/>
      <c r="R78" s="16"/>
      <c r="S78" s="16"/>
      <c r="W78" s="37">
        <f t="shared" si="11"/>
        <v>42.162162162162176</v>
      </c>
      <c r="X78" s="37">
        <f>'ONE BELLCRANK'!$C$46*COS(RADIANS(W78))+'ONE BELLCRANK'!$C$56</f>
        <v>2.2237441066002002</v>
      </c>
      <c r="Y78" s="37">
        <f>'ONE BELLCRANK'!$C$46*SIN(RADIANS(W78))+'ONE BELLCRANK'!$D$56</f>
        <v>2.5136936580227087</v>
      </c>
      <c r="Z78" s="37"/>
      <c r="AA78" s="37"/>
      <c r="AB78" s="37">
        <f>(ABS(('ONE BELLCRANK'!W24-X78)*('ONE BELLCRANK'!X24-'ONE BELLCRANK'!$AL$31)-('ONE BELLCRANK'!W24-'ONE BELLCRANK'!$AK$31)*('ONE BELLCRANK'!X24-Y78)))/SQRT(('ONE BELLCRANK'!W24-X78)^2+('ONE BELLCRANK'!X24-Y78)^2)</f>
        <v>1.0398733669591753</v>
      </c>
      <c r="AC78" s="37"/>
      <c r="AD78" s="37">
        <f>(ABS(('ONE BELLCRANK'!W24-X78)*('ONE BELLCRANK'!X24-'ONE BELLCRANK'!$AL$37)-('ONE BELLCRANK'!W24-'ONE BELLCRANK'!$AK$37)*('ONE BELLCRANK'!X24-Y78)))/SQRT(('ONE BELLCRANK'!W24-X78)^2+('ONE BELLCRANK'!X24-Y78)^2)</f>
        <v>3.9359833975166767</v>
      </c>
      <c r="AE78" s="37"/>
      <c r="AF78" s="37">
        <f t="shared" si="0"/>
        <v>2.2237441066002002</v>
      </c>
      <c r="AG78" s="37">
        <f t="shared" si="0"/>
        <v>2.5136936580227087</v>
      </c>
      <c r="AH78" s="37">
        <f>'ONE BELLCRANK'!$C$47</f>
        <v>11</v>
      </c>
      <c r="AI78" s="37">
        <f>'ONE BELLCRANK'!$AK$37</f>
        <v>10.303000000000001</v>
      </c>
      <c r="AJ78" s="37">
        <f>'ONE BELLCRANK'!$AL$37</f>
        <v>10</v>
      </c>
      <c r="AK78" s="37">
        <f>'ONE BELLCRANK'!$C$48</f>
        <v>4</v>
      </c>
      <c r="AL78" s="37"/>
      <c r="AM78" s="37">
        <f t="shared" si="1"/>
        <v>18.559142036023726</v>
      </c>
      <c r="AN78" s="37">
        <f t="shared" si="2"/>
        <v>-0.92660839571786457</v>
      </c>
      <c r="AO78" s="37"/>
      <c r="AP78" s="37">
        <f t="shared" si="3"/>
        <v>1.8586031190148347</v>
      </c>
      <c r="AQ78" s="37">
        <f t="shared" si="4"/>
        <v>-35.300421053637542</v>
      </c>
      <c r="AR78" s="37">
        <f t="shared" si="5"/>
        <v>152.16388131899794</v>
      </c>
      <c r="AS78" s="37"/>
      <c r="AT78" s="37">
        <f t="shared" si="6"/>
        <v>7.087934171221935</v>
      </c>
      <c r="AU78" s="37">
        <f t="shared" si="7"/>
        <v>12.379779762209887</v>
      </c>
      <c r="AV78" s="37">
        <f t="shared" si="8"/>
        <v>12.43129059330956</v>
      </c>
      <c r="AW78" s="37">
        <f t="shared" si="9"/>
        <v>6.6132051803467418</v>
      </c>
      <c r="AX78" s="58"/>
      <c r="AY78" s="39">
        <f>'ONE BELLCRANK'!$H$50/AB78</f>
        <v>4808.2777758037309</v>
      </c>
      <c r="AZ78" s="58"/>
      <c r="BA78" s="39">
        <f t="shared" si="10"/>
        <v>18925.301496211898</v>
      </c>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row>
    <row r="79" spans="1:102" s="2" customFormat="1" ht="13.8" x14ac:dyDescent="0.3">
      <c r="A79" s="19"/>
      <c r="B79" s="19"/>
      <c r="C79" s="19"/>
      <c r="D79" s="19"/>
      <c r="E79" s="19"/>
      <c r="F79" s="19"/>
      <c r="G79" s="19"/>
      <c r="H79" s="19"/>
      <c r="I79" s="19"/>
      <c r="J79" s="19"/>
      <c r="K79" s="19"/>
      <c r="M79" s="15"/>
      <c r="N79" s="15"/>
      <c r="O79" s="15"/>
      <c r="P79" s="15"/>
      <c r="Q79" s="15"/>
      <c r="R79" s="16"/>
      <c r="S79" s="16"/>
      <c r="W79" s="37">
        <f t="shared" si="11"/>
        <v>44.594594594594611</v>
      </c>
      <c r="X79" s="37">
        <f>'ONE BELLCRANK'!$C$46*COS(RADIANS(W79))+'ONE BELLCRANK'!$C$56</f>
        <v>2.1362768562930761</v>
      </c>
      <c r="Y79" s="37">
        <f>'ONE BELLCRANK'!$C$46*SIN(RADIANS(W79))+'ONE BELLCRANK'!$D$56</f>
        <v>2.6062576274678682</v>
      </c>
      <c r="Z79" s="37"/>
      <c r="AA79" s="37"/>
      <c r="AB79" s="37">
        <f>(ABS(('ONE BELLCRANK'!W25-X79)*('ONE BELLCRANK'!X25-'ONE BELLCRANK'!$AL$31)-('ONE BELLCRANK'!W25-'ONE BELLCRANK'!$AK$31)*('ONE BELLCRANK'!X25-Y79)))/SQRT(('ONE BELLCRANK'!W25-X79)^2+('ONE BELLCRANK'!X25-Y79)^2)</f>
        <v>1.1901850417000481</v>
      </c>
      <c r="AC79" s="37"/>
      <c r="AD79" s="37">
        <f>(ABS(('ONE BELLCRANK'!W25-X79)*('ONE BELLCRANK'!X25-'ONE BELLCRANK'!$AL$37)-('ONE BELLCRANK'!W25-'ONE BELLCRANK'!$AK$37)*('ONE BELLCRANK'!X25-Y79)))/SQRT(('ONE BELLCRANK'!W25-X79)^2+('ONE BELLCRANK'!X25-Y79)^2)</f>
        <v>3.9363420539995233</v>
      </c>
      <c r="AE79" s="37"/>
      <c r="AF79" s="37">
        <f t="shared" si="0"/>
        <v>2.1362768562930761</v>
      </c>
      <c r="AG79" s="37">
        <f t="shared" si="0"/>
        <v>2.6062576274678682</v>
      </c>
      <c r="AH79" s="37">
        <f>'ONE BELLCRANK'!$C$47</f>
        <v>11</v>
      </c>
      <c r="AI79" s="37">
        <f>'ONE BELLCRANK'!$AK$37</f>
        <v>10.303000000000001</v>
      </c>
      <c r="AJ79" s="37">
        <f>'ONE BELLCRANK'!$AL$37</f>
        <v>10</v>
      </c>
      <c r="AK79" s="37">
        <f>'ONE BELLCRANK'!$C$48</f>
        <v>4</v>
      </c>
      <c r="AL79" s="37"/>
      <c r="AM79" s="37">
        <f t="shared" si="1"/>
        <v>18.354702742895551</v>
      </c>
      <c r="AN79" s="37">
        <f t="shared" si="2"/>
        <v>-0.90534994788326661</v>
      </c>
      <c r="AO79" s="37"/>
      <c r="AP79" s="37">
        <f t="shared" si="3"/>
        <v>1.8196585281322335</v>
      </c>
      <c r="AQ79" s="37">
        <f t="shared" si="4"/>
        <v>-34.579217317304085</v>
      </c>
      <c r="AR79" s="37">
        <f t="shared" si="5"/>
        <v>148.8299170599517</v>
      </c>
      <c r="AS79" s="37"/>
      <c r="AT79" s="37">
        <f t="shared" si="6"/>
        <v>7.1145228716358844</v>
      </c>
      <c r="AU79" s="37">
        <f t="shared" si="7"/>
        <v>12.415287478106693</v>
      </c>
      <c r="AV79" s="37">
        <f t="shared" si="8"/>
        <v>12.390395007241754</v>
      </c>
      <c r="AW79" s="37">
        <f t="shared" si="9"/>
        <v>6.5878478809199841</v>
      </c>
      <c r="AX79" s="58"/>
      <c r="AY79" s="39">
        <f>'ONE BELLCRANK'!$H$50/AB79</f>
        <v>4201.0274241541892</v>
      </c>
      <c r="AZ79" s="58"/>
      <c r="BA79" s="39">
        <f t="shared" si="10"/>
        <v>16536.680919703427</v>
      </c>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row>
    <row r="80" spans="1:102" s="2" customFormat="1" ht="13.8" x14ac:dyDescent="0.3">
      <c r="A80" s="19"/>
      <c r="B80" s="21"/>
      <c r="C80" s="19"/>
      <c r="D80" s="19"/>
      <c r="E80" s="19"/>
      <c r="F80" s="19"/>
      <c r="G80" s="19"/>
      <c r="H80" s="19"/>
      <c r="I80" s="19"/>
      <c r="J80" s="19"/>
      <c r="K80" s="19"/>
      <c r="M80" s="15"/>
      <c r="N80" s="15"/>
      <c r="O80" s="15"/>
      <c r="P80" s="15"/>
      <c r="Q80" s="15"/>
      <c r="R80" s="16"/>
      <c r="S80" s="16"/>
      <c r="W80" s="37">
        <f t="shared" si="11"/>
        <v>47.027027027027046</v>
      </c>
      <c r="X80" s="37">
        <f>'ONE BELLCRANK'!$C$46*COS(RADIANS(W80))+'ONE BELLCRANK'!$C$56</f>
        <v>2.044959890698598</v>
      </c>
      <c r="Y80" s="37">
        <f>'ONE BELLCRANK'!$C$46*SIN(RADIANS(W80))+'ONE BELLCRANK'!$D$56</f>
        <v>2.6950259783050354</v>
      </c>
      <c r="Z80" s="37"/>
      <c r="AA80" s="37"/>
      <c r="AB80" s="37">
        <f>(ABS(('ONE BELLCRANK'!W26-X80)*('ONE BELLCRANK'!X26-'ONE BELLCRANK'!$AL$31)-('ONE BELLCRANK'!W26-'ONE BELLCRANK'!$AK$31)*('ONE BELLCRANK'!X26-Y80)))/SQRT(('ONE BELLCRANK'!W26-X80)^2+('ONE BELLCRANK'!X26-Y80)^2)</f>
        <v>1.3366242932773686</v>
      </c>
      <c r="AC80" s="37"/>
      <c r="AD80" s="37">
        <f>(ABS(('ONE BELLCRANK'!W26-X80)*('ONE BELLCRANK'!X26-'ONE BELLCRANK'!$AL$37)-('ONE BELLCRANK'!W26-'ONE BELLCRANK'!$AK$37)*('ONE BELLCRANK'!X26-Y80)))/SQRT(('ONE BELLCRANK'!W26-X80)^2+('ONE BELLCRANK'!X26-Y80)^2)</f>
        <v>3.9379328910356053</v>
      </c>
      <c r="AE80" s="37"/>
      <c r="AF80" s="37">
        <f t="shared" si="0"/>
        <v>2.044959890698598</v>
      </c>
      <c r="AG80" s="37">
        <f t="shared" si="0"/>
        <v>2.6950259783050354</v>
      </c>
      <c r="AH80" s="37">
        <f>'ONE BELLCRANK'!$C$47</f>
        <v>11</v>
      </c>
      <c r="AI80" s="37">
        <f>'ONE BELLCRANK'!$AK$37</f>
        <v>10.303000000000001</v>
      </c>
      <c r="AJ80" s="37">
        <f>'ONE BELLCRANK'!$AL$37</f>
        <v>10</v>
      </c>
      <c r="AK80" s="37">
        <f>'ONE BELLCRANK'!$C$48</f>
        <v>4</v>
      </c>
      <c r="AL80" s="37"/>
      <c r="AM80" s="37">
        <f t="shared" si="1"/>
        <v>18.146362760101013</v>
      </c>
      <c r="AN80" s="37">
        <f t="shared" si="2"/>
        <v>-0.88458931235597205</v>
      </c>
      <c r="AO80" s="37"/>
      <c r="AP80" s="37">
        <f t="shared" si="3"/>
        <v>1.7824982515344114</v>
      </c>
      <c r="AQ80" s="37">
        <f t="shared" si="4"/>
        <v>-33.876309741032387</v>
      </c>
      <c r="AR80" s="37">
        <f t="shared" si="5"/>
        <v>145.51833938653937</v>
      </c>
      <c r="AS80" s="37"/>
      <c r="AT80" s="37">
        <f t="shared" si="6"/>
        <v>7.1374357195688223</v>
      </c>
      <c r="AU80" s="37">
        <f t="shared" si="7"/>
        <v>12.445240844264273</v>
      </c>
      <c r="AV80" s="37">
        <f t="shared" si="8"/>
        <v>12.343704424220146</v>
      </c>
      <c r="AW80" s="37">
        <f t="shared" si="9"/>
        <v>6.559720149033172</v>
      </c>
      <c r="AX80" s="58"/>
      <c r="AY80" s="39">
        <f>'ONE BELLCRANK'!$H$50/AB80</f>
        <v>3740.7669643203385</v>
      </c>
      <c r="AZ80" s="58"/>
      <c r="BA80" s="39">
        <f t="shared" si="10"/>
        <v>14730.889266496475</v>
      </c>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row>
    <row r="81" spans="1:88" s="2" customFormat="1" ht="13.8" x14ac:dyDescent="0.3">
      <c r="A81" s="19"/>
      <c r="B81" s="19"/>
      <c r="C81" s="19"/>
      <c r="D81" s="19"/>
      <c r="E81" s="19"/>
      <c r="F81" s="19"/>
      <c r="G81" s="19"/>
      <c r="H81" s="19"/>
      <c r="I81" s="19"/>
      <c r="J81" s="19"/>
      <c r="K81" s="19"/>
      <c r="M81" s="15"/>
      <c r="N81" s="15"/>
      <c r="O81" s="15"/>
      <c r="P81" s="15"/>
      <c r="Q81" s="15"/>
      <c r="R81" s="16"/>
      <c r="S81" s="16"/>
      <c r="W81" s="37">
        <f t="shared" si="11"/>
        <v>49.459459459459481</v>
      </c>
      <c r="X81" s="37">
        <f>'ONE BELLCRANK'!$C$46*COS(RADIANS(W81))+'ONE BELLCRANK'!$C$56</f>
        <v>1.9499577691609393</v>
      </c>
      <c r="Y81" s="37">
        <f>'ONE BELLCRANK'!$C$46*SIN(RADIANS(W81))+'ONE BELLCRANK'!$D$56</f>
        <v>2.779838743966093</v>
      </c>
      <c r="Z81" s="37"/>
      <c r="AA81" s="37"/>
      <c r="AB81" s="37">
        <f>(ABS(('ONE BELLCRANK'!W27-X81)*('ONE BELLCRANK'!X27-'ONE BELLCRANK'!$AL$31)-('ONE BELLCRANK'!W27-'ONE BELLCRANK'!$AK$31)*('ONE BELLCRANK'!X27-Y81)))/SQRT(('ONE BELLCRANK'!W27-X81)^2+('ONE BELLCRANK'!X27-Y81)^2)</f>
        <v>1.4786833196259488</v>
      </c>
      <c r="AC81" s="37"/>
      <c r="AD81" s="37">
        <f>(ABS(('ONE BELLCRANK'!W27-X81)*('ONE BELLCRANK'!X27-'ONE BELLCRANK'!$AL$37)-('ONE BELLCRANK'!W27-'ONE BELLCRANK'!$AK$37)*('ONE BELLCRANK'!X27-Y81)))/SQRT(('ONE BELLCRANK'!W27-X81)^2+('ONE BELLCRANK'!X27-Y81)^2)</f>
        <v>3.9407051652354399</v>
      </c>
      <c r="AE81" s="37"/>
      <c r="AF81" s="37">
        <f t="shared" si="0"/>
        <v>1.9499577691609393</v>
      </c>
      <c r="AG81" s="37">
        <f t="shared" si="0"/>
        <v>2.779838743966093</v>
      </c>
      <c r="AH81" s="37">
        <f>'ONE BELLCRANK'!$C$47</f>
        <v>11</v>
      </c>
      <c r="AI81" s="37">
        <f>'ONE BELLCRANK'!$AK$37</f>
        <v>10.303000000000001</v>
      </c>
      <c r="AJ81" s="37">
        <f>'ONE BELLCRANK'!$AL$37</f>
        <v>10</v>
      </c>
      <c r="AK81" s="37">
        <f>'ONE BELLCRANK'!$C$48</f>
        <v>4</v>
      </c>
      <c r="AL81" s="37"/>
      <c r="AM81" s="37">
        <f t="shared" si="1"/>
        <v>17.934900960385601</v>
      </c>
      <c r="AN81" s="37">
        <f t="shared" si="2"/>
        <v>-0.86437504522333086</v>
      </c>
      <c r="AO81" s="37"/>
      <c r="AP81" s="37">
        <f t="shared" si="3"/>
        <v>1.7471442188048352</v>
      </c>
      <c r="AQ81" s="37">
        <f t="shared" si="4"/>
        <v>-33.193649475546565</v>
      </c>
      <c r="AR81" s="37">
        <f t="shared" si="5"/>
        <v>142.24591226913464</v>
      </c>
      <c r="AS81" s="37"/>
      <c r="AT81" s="37">
        <f t="shared" si="6"/>
        <v>7.1564440903546416</v>
      </c>
      <c r="AU81" s="37">
        <f t="shared" si="7"/>
        <v>12.469652993332426</v>
      </c>
      <c r="AV81" s="37">
        <f t="shared" si="8"/>
        <v>12.291266306581132</v>
      </c>
      <c r="AW81" s="37">
        <f t="shared" si="9"/>
        <v>6.5291503786372136</v>
      </c>
      <c r="AX81" s="58"/>
      <c r="AY81" s="39">
        <f>'ONE BELLCRANK'!$H$50/AB81</f>
        <v>3381.3866252747152</v>
      </c>
      <c r="AZ81" s="58"/>
      <c r="BA81" s="39">
        <f t="shared" si="10"/>
        <v>13325.047739878104</v>
      </c>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row>
    <row r="82" spans="1:88" s="2" customFormat="1" ht="13.8" x14ac:dyDescent="0.3">
      <c r="A82" s="19"/>
      <c r="B82" s="21"/>
      <c r="C82" s="19"/>
      <c r="D82" s="19"/>
      <c r="E82" s="19"/>
      <c r="F82" s="19"/>
      <c r="G82" s="19"/>
      <c r="H82" s="19"/>
      <c r="I82" s="19"/>
      <c r="J82" s="19"/>
      <c r="K82" s="19"/>
      <c r="M82" s="15"/>
      <c r="N82" s="15"/>
      <c r="O82" s="15"/>
      <c r="P82" s="15"/>
      <c r="Q82" s="15"/>
      <c r="R82" s="16"/>
      <c r="S82" s="16"/>
      <c r="W82" s="37">
        <f t="shared" si="11"/>
        <v>51.891891891891916</v>
      </c>
      <c r="X82" s="37">
        <f>'ONE BELLCRANK'!$C$46*COS(RADIANS(W82))+'ONE BELLCRANK'!$C$56</f>
        <v>1.8514416919243644</v>
      </c>
      <c r="Y82" s="37">
        <f>'ONE BELLCRANK'!$C$46*SIN(RADIANS(W82))+'ONE BELLCRANK'!$D$56</f>
        <v>2.8605430861147707</v>
      </c>
      <c r="Z82" s="37"/>
      <c r="AA82" s="37"/>
      <c r="AB82" s="37">
        <f>(ABS(('ONE BELLCRANK'!W28-X82)*('ONE BELLCRANK'!X28-'ONE BELLCRANK'!$AL$31)-('ONE BELLCRANK'!W28-'ONE BELLCRANK'!$AK$31)*('ONE BELLCRANK'!X28-Y82)))/SQRT(('ONE BELLCRANK'!W28-X82)^2+('ONE BELLCRANK'!X28-Y82)^2)</f>
        <v>1.6158825122281835</v>
      </c>
      <c r="AC82" s="37"/>
      <c r="AD82" s="37">
        <f>(ABS(('ONE BELLCRANK'!W28-X82)*('ONE BELLCRANK'!X28-'ONE BELLCRANK'!$AL$37)-('ONE BELLCRANK'!W28-'ONE BELLCRANK'!$AK$37)*('ONE BELLCRANK'!X28-Y82)))/SQRT(('ONE BELLCRANK'!W28-X82)^2+('ONE BELLCRANK'!X28-Y82)^2)</f>
        <v>3.9445694281171515</v>
      </c>
      <c r="AE82" s="37"/>
      <c r="AF82" s="37">
        <f t="shared" si="0"/>
        <v>1.8514416919243644</v>
      </c>
      <c r="AG82" s="37">
        <f t="shared" si="0"/>
        <v>2.8605430861147707</v>
      </c>
      <c r="AH82" s="37">
        <f>'ONE BELLCRANK'!$C$47</f>
        <v>11</v>
      </c>
      <c r="AI82" s="37">
        <f>'ONE BELLCRANK'!$AK$37</f>
        <v>10.303000000000001</v>
      </c>
      <c r="AJ82" s="37">
        <f>'ONE BELLCRANK'!$AL$37</f>
        <v>10</v>
      </c>
      <c r="AK82" s="37">
        <f>'ONE BELLCRANK'!$C$48</f>
        <v>4</v>
      </c>
      <c r="AL82" s="37"/>
      <c r="AM82" s="37">
        <f t="shared" si="1"/>
        <v>17.721067227783749</v>
      </c>
      <c r="AN82" s="37">
        <f t="shared" si="2"/>
        <v>-0.84475035888509853</v>
      </c>
      <c r="AO82" s="37"/>
      <c r="AP82" s="37">
        <f t="shared" si="3"/>
        <v>1.7136031688365028</v>
      </c>
      <c r="AQ82" s="37">
        <f t="shared" si="4"/>
        <v>-32.532829905808221</v>
      </c>
      <c r="AR82" s="37">
        <f t="shared" si="5"/>
        <v>139.02772139591929</v>
      </c>
      <c r="AS82" s="37"/>
      <c r="AT82" s="37">
        <f t="shared" si="6"/>
        <v>7.1713641939411961</v>
      </c>
      <c r="AU82" s="37">
        <f t="shared" si="7"/>
        <v>12.488545193121965</v>
      </c>
      <c r="AV82" s="37">
        <f t="shared" si="8"/>
        <v>12.233148344097348</v>
      </c>
      <c r="AW82" s="37">
        <f t="shared" si="9"/>
        <v>6.4964978421901529</v>
      </c>
      <c r="AX82" s="58"/>
      <c r="AY82" s="39">
        <f>'ONE BELLCRANK'!$H$50/AB82</f>
        <v>3094.2843691682551</v>
      </c>
      <c r="AZ82" s="58"/>
      <c r="BA82" s="39">
        <f t="shared" si="10"/>
        <v>12205.619524521864</v>
      </c>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row>
    <row r="83" spans="1:88" s="2" customFormat="1" ht="13.8" x14ac:dyDescent="0.3">
      <c r="A83" s="19"/>
      <c r="B83" s="19"/>
      <c r="C83" s="22"/>
      <c r="D83" s="19"/>
      <c r="E83" s="19"/>
      <c r="F83" s="19"/>
      <c r="G83" s="19"/>
      <c r="H83" s="19"/>
      <c r="I83" s="19"/>
      <c r="J83" s="19"/>
      <c r="K83" s="19"/>
      <c r="M83" s="15"/>
      <c r="N83" s="15"/>
      <c r="O83" s="15"/>
      <c r="P83" s="15"/>
      <c r="Q83" s="15"/>
      <c r="R83" s="16"/>
      <c r="S83" s="16"/>
      <c r="W83" s="37">
        <f t="shared" si="11"/>
        <v>54.324324324324351</v>
      </c>
      <c r="X83" s="37">
        <f>'ONE BELLCRANK'!$C$46*COS(RADIANS(W83))+'ONE BELLCRANK'!$C$56</f>
        <v>1.7495891916188191</v>
      </c>
      <c r="Y83" s="37">
        <f>'ONE BELLCRANK'!$C$46*SIN(RADIANS(W83))+'ONE BELLCRANK'!$D$56</f>
        <v>2.9369935700716585</v>
      </c>
      <c r="Z83" s="37"/>
      <c r="AA83" s="37"/>
      <c r="AB83" s="37">
        <f>(ABS(('ONE BELLCRANK'!W29-X83)*('ONE BELLCRANK'!X29-'ONE BELLCRANK'!$AL$31)-('ONE BELLCRANK'!W29-'ONE BELLCRANK'!$AK$31)*('ONE BELLCRANK'!X29-Y83)))/SQRT(('ONE BELLCRANK'!W29-X83)^2+('ONE BELLCRANK'!X29-Y83)^2)</f>
        <v>1.747776234136335</v>
      </c>
      <c r="AC83" s="37"/>
      <c r="AD83" s="37">
        <f>(ABS(('ONE BELLCRANK'!W29-X83)*('ONE BELLCRANK'!X29-'ONE BELLCRANK'!$AL$37)-('ONE BELLCRANK'!W29-'ONE BELLCRANK'!$AK$37)*('ONE BELLCRANK'!X29-Y83)))/SQRT(('ONE BELLCRANK'!W29-X83)^2+('ONE BELLCRANK'!X29-Y83)^2)</f>
        <v>3.9493986614007697</v>
      </c>
      <c r="AE83" s="37"/>
      <c r="AF83" s="37">
        <f t="shared" si="0"/>
        <v>1.7495891916188191</v>
      </c>
      <c r="AG83" s="37">
        <f t="shared" si="0"/>
        <v>2.9369935700716585</v>
      </c>
      <c r="AH83" s="37">
        <f>'ONE BELLCRANK'!$C$47</f>
        <v>11</v>
      </c>
      <c r="AI83" s="37">
        <f>'ONE BELLCRANK'!$AK$37</f>
        <v>10.303000000000001</v>
      </c>
      <c r="AJ83" s="37">
        <f>'ONE BELLCRANK'!$AL$37</f>
        <v>10</v>
      </c>
      <c r="AK83" s="37">
        <f>'ONE BELLCRANK'!$C$48</f>
        <v>4</v>
      </c>
      <c r="AL83" s="37"/>
      <c r="AM83" s="37">
        <f t="shared" si="1"/>
        <v>17.505578893538789</v>
      </c>
      <c r="AN83" s="37">
        <f t="shared" si="2"/>
        <v>-0.82575320981982459</v>
      </c>
      <c r="AO83" s="37"/>
      <c r="AP83" s="37">
        <f t="shared" si="3"/>
        <v>1.6818683635277432</v>
      </c>
      <c r="AQ83" s="37">
        <f t="shared" si="4"/>
        <v>-31.895105280640351</v>
      </c>
      <c r="AR83" s="37">
        <f t="shared" si="5"/>
        <v>135.87714271765043</v>
      </c>
      <c r="AS83" s="37"/>
      <c r="AT83" s="37">
        <f t="shared" si="6"/>
        <v>7.1820584727887695</v>
      </c>
      <c r="AU83" s="37">
        <f t="shared" si="7"/>
        <v>12.501944040886698</v>
      </c>
      <c r="AV83" s="37">
        <f t="shared" si="8"/>
        <v>12.16944001266145</v>
      </c>
      <c r="AW83" s="37">
        <f t="shared" si="9"/>
        <v>6.4621473067499897</v>
      </c>
      <c r="AX83" s="58"/>
      <c r="AY83" s="39">
        <f>'ONE BELLCRANK'!$H$50/AB83</f>
        <v>2860.7781146942725</v>
      </c>
      <c r="AZ83" s="58"/>
      <c r="BA83" s="39">
        <f t="shared" si="10"/>
        <v>11298.353256738177</v>
      </c>
      <c r="BB83" s="58"/>
      <c r="BC83" s="58"/>
      <c r="BD83" s="58"/>
      <c r="BE83" s="58"/>
      <c r="BF83" s="58"/>
      <c r="BG83" s="58"/>
      <c r="BH83" s="58"/>
      <c r="BI83" s="58"/>
      <c r="BJ83" s="58"/>
      <c r="BK83" s="58"/>
      <c r="BL83" s="58"/>
      <c r="BM83" s="58"/>
      <c r="BN83" s="58"/>
      <c r="BO83" s="58"/>
      <c r="BP83" s="58"/>
      <c r="BQ83" s="58"/>
      <c r="BR83" s="58"/>
      <c r="BS83" s="58"/>
      <c r="BT83" s="58"/>
      <c r="BU83" s="58"/>
      <c r="BV83" s="58"/>
      <c r="BW83" s="58"/>
      <c r="BX83" s="58"/>
      <c r="BY83" s="58"/>
      <c r="BZ83" s="58"/>
      <c r="CA83" s="58"/>
      <c r="CB83" s="58"/>
      <c r="CC83" s="58"/>
      <c r="CD83" s="58"/>
      <c r="CE83" s="58"/>
      <c r="CF83" s="58"/>
      <c r="CG83" s="58"/>
      <c r="CH83" s="58"/>
      <c r="CI83" s="58"/>
      <c r="CJ83" s="58"/>
    </row>
    <row r="84" spans="1:88" s="2" customFormat="1" ht="13.8" x14ac:dyDescent="0.3">
      <c r="A84" s="19"/>
      <c r="B84" s="21"/>
      <c r="C84" s="22"/>
      <c r="D84" s="19"/>
      <c r="E84" s="19"/>
      <c r="F84" s="19"/>
      <c r="G84" s="19"/>
      <c r="H84" s="19"/>
      <c r="I84" s="19"/>
      <c r="J84" s="19"/>
      <c r="K84" s="19"/>
      <c r="M84" s="15"/>
      <c r="N84" s="15"/>
      <c r="O84" s="15"/>
      <c r="P84" s="15"/>
      <c r="Q84" s="15"/>
      <c r="R84" s="16"/>
      <c r="S84" s="16"/>
      <c r="W84" s="37">
        <f t="shared" si="11"/>
        <v>56.756756756756786</v>
      </c>
      <c r="X84" s="37">
        <f>'ONE BELLCRANK'!$C$46*COS(RADIANS(W84))+'ONE BELLCRANK'!$C$56</f>
        <v>1.644583813334128</v>
      </c>
      <c r="Y84" s="37">
        <f>'ONE BELLCRANK'!$C$46*SIN(RADIANS(W84))+'ONE BELLCRANK'!$D$56</f>
        <v>3.0090524268973291</v>
      </c>
      <c r="Z84" s="37"/>
      <c r="AA84" s="37"/>
      <c r="AB84" s="37">
        <f>(ABS(('ONE BELLCRANK'!W30-X84)*('ONE BELLCRANK'!X30-'ONE BELLCRANK'!$AL$31)-('ONE BELLCRANK'!W30-'ONE BELLCRANK'!$AK$31)*('ONE BELLCRANK'!X30-Y84)))/SQRT(('ONE BELLCRANK'!W30-X84)^2+('ONE BELLCRANK'!X30-Y84)^2)</f>
        <v>1.8739581300767454</v>
      </c>
      <c r="AC84" s="37"/>
      <c r="AD84" s="37">
        <f>(ABS(('ONE BELLCRANK'!W30-X84)*('ONE BELLCRANK'!X30-'ONE BELLCRANK'!$AL$37)-('ONE BELLCRANK'!W30-'ONE BELLCRANK'!$AK$37)*('ONE BELLCRANK'!X30-Y84)))/SQRT(('ONE BELLCRANK'!W30-X84)^2+('ONE BELLCRANK'!X30-Y84)^2)</f>
        <v>3.9550298484249624</v>
      </c>
      <c r="AE84" s="37"/>
      <c r="AF84" s="37">
        <f t="shared" si="0"/>
        <v>1.644583813334128</v>
      </c>
      <c r="AG84" s="37">
        <f t="shared" si="0"/>
        <v>3.0090524268973291</v>
      </c>
      <c r="AH84" s="37">
        <f>'ONE BELLCRANK'!$C$47</f>
        <v>11</v>
      </c>
      <c r="AI84" s="37">
        <f>'ONE BELLCRANK'!$AK$37</f>
        <v>10.303000000000001</v>
      </c>
      <c r="AJ84" s="37">
        <f>'ONE BELLCRANK'!$AL$37</f>
        <v>10</v>
      </c>
      <c r="AK84" s="37">
        <f>'ONE BELLCRANK'!$C$48</f>
        <v>4</v>
      </c>
      <c r="AL84" s="37"/>
      <c r="AM84" s="37">
        <f t="shared" si="1"/>
        <v>17.289117900925881</v>
      </c>
      <c r="AN84" s="37">
        <f t="shared" si="2"/>
        <v>-0.80741643995686707</v>
      </c>
      <c r="AO84" s="37"/>
      <c r="AP84" s="37">
        <f t="shared" si="3"/>
        <v>1.6519213075126211</v>
      </c>
      <c r="AQ84" s="37">
        <f t="shared" si="4"/>
        <v>-31.28141288936903</v>
      </c>
      <c r="AR84" s="37">
        <f t="shared" si="5"/>
        <v>132.80584332563703</v>
      </c>
      <c r="AS84" s="37"/>
      <c r="AT84" s="37">
        <f t="shared" si="6"/>
        <v>7.1884360881585412</v>
      </c>
      <c r="AU84" s="37">
        <f t="shared" si="7"/>
        <v>12.509878809634998</v>
      </c>
      <c r="AV84" s="37">
        <f t="shared" si="8"/>
        <v>12.100253585139381</v>
      </c>
      <c r="AW84" s="37">
        <f t="shared" si="9"/>
        <v>6.4265031760607876</v>
      </c>
      <c r="AX84" s="58"/>
      <c r="AY84" s="39">
        <f>'ONE BELLCRANK'!$H$50/AB84</f>
        <v>2668.1492610484484</v>
      </c>
      <c r="AZ84" s="58"/>
      <c r="BA84" s="39">
        <f t="shared" si="10"/>
        <v>10552.60996749962</v>
      </c>
      <c r="BB84" s="58"/>
      <c r="BC84" s="58"/>
      <c r="BD84" s="58"/>
      <c r="BE84" s="58"/>
      <c r="BF84" s="58"/>
      <c r="BG84" s="58"/>
      <c r="BH84" s="58"/>
      <c r="BI84" s="58"/>
      <c r="BJ84" s="58"/>
      <c r="BK84" s="58"/>
      <c r="BL84" s="58"/>
      <c r="BM84" s="58"/>
      <c r="BN84" s="58"/>
      <c r="BO84" s="58"/>
      <c r="BP84" s="58"/>
      <c r="BQ84" s="58"/>
      <c r="BR84" s="58"/>
      <c r="BS84" s="58"/>
      <c r="BT84" s="58"/>
      <c r="BU84" s="58"/>
      <c r="BV84" s="58"/>
      <c r="BW84" s="58"/>
      <c r="BX84" s="58"/>
      <c r="BY84" s="58"/>
      <c r="BZ84" s="58"/>
      <c r="CA84" s="58"/>
      <c r="CB84" s="58"/>
      <c r="CC84" s="58"/>
      <c r="CD84" s="58"/>
      <c r="CE84" s="58"/>
      <c r="CF84" s="58"/>
      <c r="CG84" s="58"/>
      <c r="CH84" s="58"/>
      <c r="CI84" s="58"/>
      <c r="CJ84" s="58"/>
    </row>
    <row r="85" spans="1:88" s="2" customFormat="1" ht="13.8" x14ac:dyDescent="0.3">
      <c r="A85" s="19"/>
      <c r="B85" s="19"/>
      <c r="C85" s="19"/>
      <c r="D85" s="19"/>
      <c r="E85" s="19"/>
      <c r="F85" s="19"/>
      <c r="G85" s="19"/>
      <c r="H85" s="19"/>
      <c r="I85" s="19"/>
      <c r="J85" s="19"/>
      <c r="K85" s="19"/>
      <c r="M85" s="15"/>
      <c r="N85" s="15"/>
      <c r="O85" s="15"/>
      <c r="P85" s="15"/>
      <c r="Q85" s="15"/>
      <c r="R85" s="16"/>
      <c r="S85" s="16"/>
      <c r="W85" s="37">
        <f t="shared" si="11"/>
        <v>59.189189189189221</v>
      </c>
      <c r="X85" s="37">
        <f>'ONE BELLCRANK'!$C$46*COS(RADIANS(W85))+'ONE BELLCRANK'!$C$56</f>
        <v>1.5366147838593416</v>
      </c>
      <c r="Y85" s="37">
        <f>'ONE BELLCRANK'!$C$46*SIN(RADIANS(W85))+'ONE BELLCRANK'!$D$56</f>
        <v>3.0765898016612789</v>
      </c>
      <c r="Z85" s="37"/>
      <c r="AA85" s="37"/>
      <c r="AB85" s="37">
        <f>(ABS(('ONE BELLCRANK'!W31-X85)*('ONE BELLCRANK'!X31-'ONE BELLCRANK'!$AL$31)-('ONE BELLCRANK'!W31-'ONE BELLCRANK'!$AK$31)*('ONE BELLCRANK'!X31-Y85)))/SQRT(('ONE BELLCRANK'!W31-X85)^2+('ONE BELLCRANK'!X31-Y85)^2)</f>
        <v>1.9940657889278888</v>
      </c>
      <c r="AC85" s="37"/>
      <c r="AD85" s="37">
        <f>(ABS(('ONE BELLCRANK'!W31-X85)*('ONE BELLCRANK'!X31-'ONE BELLCRANK'!$AL$37)-('ONE BELLCRANK'!W31-'ONE BELLCRANK'!$AK$37)*('ONE BELLCRANK'!X31-Y85)))/SQRT(('ONE BELLCRANK'!W31-X85)^2+('ONE BELLCRANK'!X31-Y85)^2)</f>
        <v>3.9612659214992849</v>
      </c>
      <c r="AE85" s="37"/>
      <c r="AF85" s="37">
        <f t="shared" si="0"/>
        <v>1.5366147838593416</v>
      </c>
      <c r="AG85" s="37">
        <f t="shared" si="0"/>
        <v>3.0765898016612789</v>
      </c>
      <c r="AH85" s="37">
        <f>'ONE BELLCRANK'!$C$47</f>
        <v>11</v>
      </c>
      <c r="AI85" s="37">
        <f>'ONE BELLCRANK'!$AK$37</f>
        <v>10.303000000000001</v>
      </c>
      <c r="AJ85" s="37">
        <f>'ONE BELLCRANK'!$AL$37</f>
        <v>10</v>
      </c>
      <c r="AK85" s="37">
        <f>'ONE BELLCRANK'!$C$48</f>
        <v>4</v>
      </c>
      <c r="AL85" s="37"/>
      <c r="AM85" s="37">
        <f t="shared" si="1"/>
        <v>17.072328663313897</v>
      </c>
      <c r="AN85" s="37">
        <f t="shared" si="2"/>
        <v>-0.78976796337803479</v>
      </c>
      <c r="AO85" s="37"/>
      <c r="AP85" s="37">
        <f t="shared" si="3"/>
        <v>1.6237334359782889</v>
      </c>
      <c r="AQ85" s="37">
        <f t="shared" si="4"/>
        <v>-30.692397823723944</v>
      </c>
      <c r="AR85" s="37">
        <f t="shared" si="5"/>
        <v>129.82381055196308</v>
      </c>
      <c r="AS85" s="37"/>
      <c r="AT85" s="37">
        <f t="shared" si="6"/>
        <v>7.190452556441997</v>
      </c>
      <c r="AU85" s="37">
        <f t="shared" si="7"/>
        <v>12.512379034222468</v>
      </c>
      <c r="AV85" s="37">
        <f t="shared" si="8"/>
        <v>12.025724526243218</v>
      </c>
      <c r="AW85" s="37">
        <f t="shared" si="9"/>
        <v>6.3899833509137194</v>
      </c>
      <c r="AX85" s="58"/>
      <c r="AY85" s="39">
        <f>'ONE BELLCRANK'!$H$50/AB85</f>
        <v>2507.4398386265152</v>
      </c>
      <c r="AZ85" s="58"/>
      <c r="BA85" s="39">
        <f t="shared" si="10"/>
        <v>9932.6359829608809</v>
      </c>
      <c r="BB85" s="58"/>
      <c r="BC85" s="58"/>
      <c r="BD85" s="58"/>
      <c r="BE85" s="58"/>
      <c r="BF85" s="58"/>
      <c r="BG85" s="58"/>
      <c r="BH85" s="58"/>
      <c r="BI85" s="58"/>
      <c r="BJ85" s="58"/>
      <c r="BK85" s="58"/>
      <c r="BL85" s="58"/>
      <c r="BM85" s="58"/>
      <c r="BN85" s="58"/>
      <c r="BO85" s="58"/>
      <c r="BP85" s="58"/>
      <c r="BQ85" s="58"/>
      <c r="BR85" s="58"/>
      <c r="BS85" s="58"/>
      <c r="BT85" s="58"/>
      <c r="BU85" s="58"/>
      <c r="BV85" s="58"/>
      <c r="BW85" s="58"/>
      <c r="BX85" s="58"/>
      <c r="BY85" s="58"/>
      <c r="BZ85" s="58"/>
      <c r="CA85" s="58"/>
      <c r="CB85" s="58"/>
      <c r="CC85" s="58"/>
      <c r="CD85" s="58"/>
      <c r="CE85" s="58"/>
      <c r="CF85" s="58"/>
      <c r="CG85" s="58"/>
      <c r="CH85" s="58"/>
      <c r="CI85" s="58"/>
      <c r="CJ85" s="58"/>
    </row>
    <row r="86" spans="1:88" s="2" customFormat="1" ht="13.8" x14ac:dyDescent="0.3">
      <c r="A86" s="19"/>
      <c r="B86" s="19"/>
      <c r="C86" s="19"/>
      <c r="D86" s="19"/>
      <c r="E86" s="19"/>
      <c r="F86" s="19"/>
      <c r="G86" s="19"/>
      <c r="H86" s="19"/>
      <c r="I86" s="19"/>
      <c r="J86" s="19"/>
      <c r="K86" s="19"/>
      <c r="M86" s="15"/>
      <c r="N86" s="15"/>
      <c r="O86" s="15"/>
      <c r="P86" s="15"/>
      <c r="Q86" s="15"/>
      <c r="R86" s="16"/>
      <c r="S86" s="16"/>
      <c r="W86" s="37">
        <f t="shared" si="11"/>
        <v>61.621621621621657</v>
      </c>
      <c r="X86" s="37">
        <f>'ONE BELLCRANK'!$C$46*COS(RADIANS(W86))+'ONE BELLCRANK'!$C$56</f>
        <v>1.4258766706832682</v>
      </c>
      <c r="Y86" s="37">
        <f>'ONE BELLCRANK'!$C$46*SIN(RADIANS(W86))+'ONE BELLCRANK'!$D$56</f>
        <v>3.1394839874492888</v>
      </c>
      <c r="Z86" s="37"/>
      <c r="AA86" s="37"/>
      <c r="AB86" s="37">
        <f>(ABS(('ONE BELLCRANK'!W32-X86)*('ONE BELLCRANK'!X32-'ONE BELLCRANK'!$AL$31)-('ONE BELLCRANK'!W32-'ONE BELLCRANK'!$AK$31)*('ONE BELLCRANK'!X32-Y86)))/SQRT(('ONE BELLCRANK'!W32-X86)^2+('ONE BELLCRANK'!X32-Y86)^2)</f>
        <v>2.1077846050596234</v>
      </c>
      <c r="AC86" s="37"/>
      <c r="AD86" s="37">
        <f>(ABS(('ONE BELLCRANK'!W32-X86)*('ONE BELLCRANK'!X32-'ONE BELLCRANK'!$AL$37)-('ONE BELLCRANK'!W32-'ONE BELLCRANK'!$AK$37)*('ONE BELLCRANK'!X32-Y86)))/SQRT(('ONE BELLCRANK'!W32-X86)^2+('ONE BELLCRANK'!X32-Y86)^2)</f>
        <v>3.9678780129454903</v>
      </c>
      <c r="AE86" s="37"/>
      <c r="AF86" s="37">
        <f t="shared" si="0"/>
        <v>1.4258766706832682</v>
      </c>
      <c r="AG86" s="37">
        <f t="shared" si="0"/>
        <v>3.1394839874492888</v>
      </c>
      <c r="AH86" s="37">
        <f>'ONE BELLCRANK'!$C$47</f>
        <v>11</v>
      </c>
      <c r="AI86" s="37">
        <f>'ONE BELLCRANK'!$AK$37</f>
        <v>10.303000000000001</v>
      </c>
      <c r="AJ86" s="37">
        <f>'ONE BELLCRANK'!$AL$37</f>
        <v>10</v>
      </c>
      <c r="AK86" s="37">
        <f>'ONE BELLCRANK'!$C$48</f>
        <v>4</v>
      </c>
      <c r="AL86" s="37"/>
      <c r="AM86" s="37">
        <f t="shared" si="1"/>
        <v>16.855816569779748</v>
      </c>
      <c r="AN86" s="37">
        <f t="shared" si="2"/>
        <v>-0.77283099018055001</v>
      </c>
      <c r="AO86" s="37"/>
      <c r="AP86" s="37">
        <f t="shared" si="3"/>
        <v>1.5972677393834493</v>
      </c>
      <c r="AQ86" s="37">
        <f t="shared" si="4"/>
        <v>-30.128439436188795</v>
      </c>
      <c r="AR86" s="37">
        <f t="shared" si="5"/>
        <v>126.93940499717993</v>
      </c>
      <c r="AS86" s="37"/>
      <c r="AT86" s="37">
        <f t="shared" si="6"/>
        <v>7.1881086270062013</v>
      </c>
      <c r="AU86" s="37">
        <f t="shared" si="7"/>
        <v>12.509472401611328</v>
      </c>
      <c r="AV86" s="37">
        <f t="shared" si="8"/>
        <v>11.94601123287465</v>
      </c>
      <c r="AW86" s="37">
        <f t="shared" si="9"/>
        <v>6.3530130122733066</v>
      </c>
      <c r="AX86" s="58"/>
      <c r="AY86" s="39">
        <f>'ONE BELLCRANK'!$H$50/AB86</f>
        <v>2372.1588951725757</v>
      </c>
      <c r="AZ86" s="58"/>
      <c r="BA86" s="39">
        <f t="shared" si="10"/>
        <v>9412.4371233683287</v>
      </c>
      <c r="BB86" s="58"/>
      <c r="BC86" s="58"/>
      <c r="BD86" s="58"/>
      <c r="BE86" s="58"/>
      <c r="BF86" s="58"/>
      <c r="BG86" s="58"/>
      <c r="BH86" s="58"/>
      <c r="BI86" s="58"/>
      <c r="BJ86" s="58"/>
      <c r="BK86" s="58"/>
      <c r="BL86" s="58"/>
      <c r="BM86" s="58"/>
      <c r="BN86" s="58"/>
      <c r="BO86" s="58"/>
      <c r="BP86" s="58"/>
      <c r="BQ86" s="58"/>
      <c r="BR86" s="58"/>
      <c r="BS86" s="58"/>
      <c r="BT86" s="58"/>
      <c r="BU86" s="58"/>
      <c r="BV86" s="58"/>
      <c r="BW86" s="58"/>
      <c r="BX86" s="58"/>
      <c r="BY86" s="58"/>
      <c r="BZ86" s="58"/>
      <c r="CA86" s="58"/>
      <c r="CB86" s="58"/>
      <c r="CC86" s="58"/>
      <c r="CD86" s="58"/>
      <c r="CE86" s="58"/>
      <c r="CF86" s="58"/>
      <c r="CG86" s="58"/>
      <c r="CH86" s="58"/>
      <c r="CI86" s="58"/>
      <c r="CJ86" s="58"/>
    </row>
    <row r="87" spans="1:88" s="2" customFormat="1" ht="13.8" x14ac:dyDescent="0.3">
      <c r="A87" s="19"/>
      <c r="B87" s="19"/>
      <c r="C87" s="19"/>
      <c r="D87" s="19"/>
      <c r="E87" s="19"/>
      <c r="F87" s="19"/>
      <c r="G87" s="19"/>
      <c r="H87" s="19"/>
      <c r="I87" s="19"/>
      <c r="J87" s="19"/>
      <c r="K87" s="19"/>
      <c r="M87" s="15"/>
      <c r="N87" s="15"/>
      <c r="O87" s="15"/>
      <c r="P87" s="15"/>
      <c r="Q87" s="15"/>
      <c r="R87" s="16"/>
      <c r="S87" s="16"/>
      <c r="W87" s="37">
        <f t="shared" si="11"/>
        <v>64.054054054054092</v>
      </c>
      <c r="X87" s="37">
        <f>'ONE BELLCRANK'!$C$46*COS(RADIANS(W87))+'ONE BELLCRANK'!$C$56</f>
        <v>1.312569031370711</v>
      </c>
      <c r="Y87" s="37">
        <f>'ONE BELLCRANK'!$C$46*SIN(RADIANS(W87))+'ONE BELLCRANK'!$D$56</f>
        <v>3.1976216446875112</v>
      </c>
      <c r="Z87" s="37"/>
      <c r="AA87" s="37"/>
      <c r="AB87" s="37">
        <f>(ABS(('ONE BELLCRANK'!W33-X87)*('ONE BELLCRANK'!X33-'ONE BELLCRANK'!$AL$31)-('ONE BELLCRANK'!W33-'ONE BELLCRANK'!$AK$31)*('ONE BELLCRANK'!X33-Y87)))/SQRT(('ONE BELLCRANK'!W33-X87)^2+('ONE BELLCRANK'!X33-Y87)^2)</f>
        <v>2.2148507202681027</v>
      </c>
      <c r="AC87" s="37"/>
      <c r="AD87" s="37">
        <f>(ABS(('ONE BELLCRANK'!W33-X87)*('ONE BELLCRANK'!X33-'ONE BELLCRANK'!$AL$37)-('ONE BELLCRANK'!W33-'ONE BELLCRANK'!$AK$37)*('ONE BELLCRANK'!X33-Y87)))/SQRT(('ONE BELLCRANK'!W33-X87)^2+('ONE BELLCRANK'!X33-Y87)^2)</f>
        <v>3.9746079295472483</v>
      </c>
      <c r="AE87" s="37"/>
      <c r="AF87" s="37">
        <f t="shared" si="0"/>
        <v>1.312569031370711</v>
      </c>
      <c r="AG87" s="37">
        <f t="shared" si="0"/>
        <v>3.1976216446875112</v>
      </c>
      <c r="AH87" s="37">
        <f>'ONE BELLCRANK'!$C$47</f>
        <v>11</v>
      </c>
      <c r="AI87" s="37">
        <f>'ONE BELLCRANK'!$AK$37</f>
        <v>10.303000000000001</v>
      </c>
      <c r="AJ87" s="37">
        <f>'ONE BELLCRANK'!$AL$37</f>
        <v>10</v>
      </c>
      <c r="AK87" s="37">
        <f>'ONE BELLCRANK'!$C$48</f>
        <v>4</v>
      </c>
      <c r="AL87" s="37"/>
      <c r="AM87" s="37">
        <f t="shared" si="1"/>
        <v>16.640147085236457</v>
      </c>
      <c r="AN87" s="37">
        <f t="shared" si="2"/>
        <v>-0.75662427964224732</v>
      </c>
      <c r="AO87" s="37"/>
      <c r="AP87" s="37">
        <f t="shared" si="3"/>
        <v>1.5724803005441497</v>
      </c>
      <c r="AQ87" s="37">
        <f t="shared" si="4"/>
        <v>-29.589678696707999</v>
      </c>
      <c r="AR87" s="37">
        <f t="shared" si="5"/>
        <v>124.15943317992094</v>
      </c>
      <c r="AS87" s="37"/>
      <c r="AT87" s="37">
        <f t="shared" si="6"/>
        <v>7.1814485146020388</v>
      </c>
      <c r="AU87" s="37">
        <f t="shared" si="7"/>
        <v>12.501182984911283</v>
      </c>
      <c r="AV87" s="37">
        <f t="shared" si="8"/>
        <v>11.861294113257031</v>
      </c>
      <c r="AW87" s="37">
        <f t="shared" si="9"/>
        <v>6.3160185319971482</v>
      </c>
      <c r="AX87" s="58"/>
      <c r="AY87" s="39">
        <f>'ONE BELLCRANK'!$H$50/AB87</f>
        <v>2257.488486354855</v>
      </c>
      <c r="AZ87" s="58"/>
      <c r="BA87" s="39">
        <f t="shared" si="10"/>
        <v>8972.631638727622</v>
      </c>
      <c r="BB87" s="58"/>
      <c r="BC87" s="58"/>
      <c r="BD87" s="58"/>
      <c r="BE87" s="58"/>
      <c r="BF87" s="58"/>
      <c r="BG87" s="58"/>
      <c r="BH87" s="58"/>
      <c r="BI87" s="58"/>
      <c r="BJ87" s="58"/>
      <c r="BK87" s="58"/>
      <c r="BL87" s="58"/>
      <c r="BM87" s="58"/>
      <c r="BN87" s="58"/>
      <c r="BO87" s="58"/>
      <c r="BP87" s="58"/>
      <c r="BQ87" s="58"/>
      <c r="BR87" s="58"/>
      <c r="BS87" s="58"/>
      <c r="BT87" s="58"/>
      <c r="BU87" s="58"/>
      <c r="BV87" s="58"/>
      <c r="BW87" s="58"/>
      <c r="BX87" s="58"/>
      <c r="BY87" s="58"/>
      <c r="BZ87" s="58"/>
      <c r="CA87" s="58"/>
      <c r="CB87" s="58"/>
      <c r="CC87" s="58"/>
      <c r="CD87" s="58"/>
      <c r="CE87" s="58"/>
      <c r="CF87" s="58"/>
      <c r="CG87" s="58"/>
      <c r="CH87" s="58"/>
      <c r="CI87" s="58"/>
      <c r="CJ87" s="58"/>
    </row>
    <row r="88" spans="1:88" s="2" customFormat="1" ht="13.8" x14ac:dyDescent="0.3">
      <c r="A88" s="19"/>
      <c r="B88" s="54" t="s">
        <v>93</v>
      </c>
      <c r="C88" s="19"/>
      <c r="D88" s="19"/>
      <c r="E88" s="19"/>
      <c r="F88" s="19"/>
      <c r="G88" s="19"/>
      <c r="H88" s="19"/>
      <c r="I88" s="19"/>
      <c r="J88" s="19"/>
      <c r="K88" s="19"/>
      <c r="M88" s="15"/>
      <c r="N88" s="15"/>
      <c r="O88" s="15"/>
      <c r="P88" s="15"/>
      <c r="Q88" s="15"/>
      <c r="R88" s="16"/>
      <c r="S88" s="16"/>
      <c r="W88" s="37">
        <f t="shared" si="11"/>
        <v>66.486486486486527</v>
      </c>
      <c r="X88" s="37">
        <f>'ONE BELLCRANK'!$C$46*COS(RADIANS(W88))+'ONE BELLCRANK'!$C$56</f>
        <v>1.1968960539462474</v>
      </c>
      <c r="Y88" s="37">
        <f>'ONE BELLCRANK'!$C$46*SIN(RADIANS(W88))+'ONE BELLCRANK'!$D$56</f>
        <v>3.250898005388041</v>
      </c>
      <c r="Z88" s="37"/>
      <c r="AA88" s="37"/>
      <c r="AB88" s="37">
        <f>(ABS(('ONE BELLCRANK'!W34-X88)*('ONE BELLCRANK'!X34-'ONE BELLCRANK'!$AL$31)-('ONE BELLCRANK'!W34-'ONE BELLCRANK'!$AK$31)*('ONE BELLCRANK'!X34-Y88)))/SQRT(('ONE BELLCRANK'!W34-X88)^2+('ONE BELLCRANK'!X34-Y88)^2)</f>
        <v>2.3150529695789039</v>
      </c>
      <c r="AC88" s="37"/>
      <c r="AD88" s="37">
        <f>(ABS(('ONE BELLCRANK'!W34-X88)*('ONE BELLCRANK'!X34-'ONE BELLCRANK'!$AL$37)-('ONE BELLCRANK'!W34-'ONE BELLCRANK'!$AK$37)*('ONE BELLCRANK'!X34-Y88)))/SQRT(('ONE BELLCRANK'!W34-X88)^2+('ONE BELLCRANK'!X34-Y88)^2)</f>
        <v>3.9811707661480797</v>
      </c>
      <c r="AE88" s="37"/>
      <c r="AF88" s="37">
        <f t="shared" si="0"/>
        <v>1.1968960539462474</v>
      </c>
      <c r="AG88" s="37">
        <f t="shared" si="0"/>
        <v>3.250898005388041</v>
      </c>
      <c r="AH88" s="37">
        <f>'ONE BELLCRANK'!$C$47</f>
        <v>11</v>
      </c>
      <c r="AI88" s="37">
        <f>'ONE BELLCRANK'!$AK$37</f>
        <v>10.303000000000001</v>
      </c>
      <c r="AJ88" s="37">
        <f>'ONE BELLCRANK'!$AL$37</f>
        <v>10</v>
      </c>
      <c r="AK88" s="37">
        <f>'ONE BELLCRANK'!$C$48</f>
        <v>4</v>
      </c>
      <c r="AL88" s="37"/>
      <c r="AM88" s="37">
        <f t="shared" si="1"/>
        <v>16.425845387162134</v>
      </c>
      <c r="AN88" s="37">
        <f t="shared" si="2"/>
        <v>-0.74116241529801208</v>
      </c>
      <c r="AO88" s="37"/>
      <c r="AP88" s="37">
        <f t="shared" si="3"/>
        <v>1.5493217258503829</v>
      </c>
      <c r="AQ88" s="37">
        <f t="shared" si="4"/>
        <v>-29.076045751290756</v>
      </c>
      <c r="AR88" s="37">
        <f t="shared" si="5"/>
        <v>121.48923563509257</v>
      </c>
      <c r="AS88" s="37"/>
      <c r="AT88" s="37">
        <f t="shared" si="6"/>
        <v>7.1705576123500041</v>
      </c>
      <c r="AU88" s="37">
        <f t="shared" si="7"/>
        <v>12.487529836615764</v>
      </c>
      <c r="AV88" s="37">
        <f t="shared" si="8"/>
        <v>11.771774029665007</v>
      </c>
      <c r="AW88" s="37">
        <f t="shared" si="9"/>
        <v>6.2794217049252055</v>
      </c>
      <c r="AX88" s="58"/>
      <c r="AY88" s="39">
        <f>'ONE BELLCRANK'!$H$50/AB88</f>
        <v>2159.7777958875272</v>
      </c>
      <c r="AZ88" s="58"/>
      <c r="BA88" s="39">
        <f t="shared" si="10"/>
        <v>8598.4442223631577</v>
      </c>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c r="CF88" s="58"/>
      <c r="CG88" s="58"/>
      <c r="CH88" s="58"/>
      <c r="CI88" s="58"/>
      <c r="CJ88" s="58"/>
    </row>
    <row r="89" spans="1:88" s="2" customFormat="1" ht="13.8" x14ac:dyDescent="0.3">
      <c r="A89" s="19"/>
      <c r="B89" s="19"/>
      <c r="C89" s="19"/>
      <c r="D89" s="19"/>
      <c r="E89" s="19"/>
      <c r="F89" s="19"/>
      <c r="G89" s="19"/>
      <c r="H89" s="19"/>
      <c r="I89" s="19"/>
      <c r="J89" s="19"/>
      <c r="K89" s="19"/>
      <c r="M89" s="15"/>
      <c r="N89" s="15"/>
      <c r="O89" s="15"/>
      <c r="P89" s="15"/>
      <c r="Q89" s="15"/>
      <c r="R89" s="16"/>
      <c r="S89" s="16"/>
      <c r="W89" s="37">
        <f t="shared" si="11"/>
        <v>68.918918918918962</v>
      </c>
      <c r="X89" s="37">
        <f>'ONE BELLCRANK'!$C$46*COS(RADIANS(W89))+'ONE BELLCRANK'!$C$56</f>
        <v>1.0790661889336053</v>
      </c>
      <c r="Y89" s="37">
        <f>'ONE BELLCRANK'!$C$46*SIN(RADIANS(W89))+'ONE BELLCRANK'!$D$56</f>
        <v>3.2992170619479126</v>
      </c>
      <c r="Z89" s="37"/>
      <c r="AA89" s="37"/>
      <c r="AB89" s="37">
        <f>(ABS(('ONE BELLCRANK'!W35-X89)*('ONE BELLCRANK'!X35-'ONE BELLCRANK'!$AL$31)-('ONE BELLCRANK'!W35-'ONE BELLCRANK'!$AK$31)*('ONE BELLCRANK'!X35-Y89)))/SQRT(('ONE BELLCRANK'!W35-X89)^2+('ONE BELLCRANK'!X35-Y89)^2)</f>
        <v>2.4082337988021689</v>
      </c>
      <c r="AC89" s="37"/>
      <c r="AD89" s="37">
        <f>(ABS(('ONE BELLCRANK'!W35-X89)*('ONE BELLCRANK'!X35-'ONE BELLCRANK'!$AL$37)-('ONE BELLCRANK'!W35-'ONE BELLCRANK'!$AK$37)*('ONE BELLCRANK'!X35-Y89)))/SQRT(('ONE BELLCRANK'!W35-X89)^2+('ONE BELLCRANK'!X35-Y89)^2)</f>
        <v>3.9872575738781753</v>
      </c>
      <c r="AE89" s="37"/>
      <c r="AF89" s="37">
        <f t="shared" si="0"/>
        <v>1.0790661889336053</v>
      </c>
      <c r="AG89" s="37">
        <f t="shared" si="0"/>
        <v>3.2992170619479126</v>
      </c>
      <c r="AH89" s="37">
        <f>'ONE BELLCRANK'!$C$47</f>
        <v>11</v>
      </c>
      <c r="AI89" s="37">
        <f>'ONE BELLCRANK'!$AK$37</f>
        <v>10.303000000000001</v>
      </c>
      <c r="AJ89" s="37">
        <f>'ONE BELLCRANK'!$AL$37</f>
        <v>10</v>
      </c>
      <c r="AK89" s="37">
        <f>'ONE BELLCRANK'!$C$48</f>
        <v>4</v>
      </c>
      <c r="AL89" s="37"/>
      <c r="AM89" s="37">
        <f t="shared" si="1"/>
        <v>16.213396478366118</v>
      </c>
      <c r="AN89" s="37">
        <f t="shared" si="2"/>
        <v>-0.72645609512210918</v>
      </c>
      <c r="AO89" s="37"/>
      <c r="AP89" s="37">
        <f t="shared" si="3"/>
        <v>1.527738458140063</v>
      </c>
      <c r="AQ89" s="37">
        <f t="shared" si="4"/>
        <v>-28.587287092594632</v>
      </c>
      <c r="AR89" s="37">
        <f t="shared" si="5"/>
        <v>118.93278653148263</v>
      </c>
      <c r="AS89" s="37"/>
      <c r="AT89" s="37">
        <f t="shared" si="6"/>
        <v>7.155559816119796</v>
      </c>
      <c r="AU89" s="37">
        <f t="shared" si="7"/>
        <v>12.468525934418377</v>
      </c>
      <c r="AV89" s="37">
        <f t="shared" si="8"/>
        <v>11.677670158173587</v>
      </c>
      <c r="AW89" s="37">
        <f t="shared" si="9"/>
        <v>6.2436344751572719</v>
      </c>
      <c r="AX89" s="58"/>
      <c r="AY89" s="39">
        <f>'ONE BELLCRANK'!$H$50/AB89</f>
        <v>2076.2103756233923</v>
      </c>
      <c r="AZ89" s="58"/>
      <c r="BA89" s="39">
        <f t="shared" si="10"/>
        <v>8278.3855451688214</v>
      </c>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c r="CF89" s="58"/>
      <c r="CG89" s="58"/>
      <c r="CH89" s="58"/>
      <c r="CI89" s="58"/>
      <c r="CJ89" s="58"/>
    </row>
    <row r="90" spans="1:88" s="2" customFormat="1" ht="13.8" x14ac:dyDescent="0.3">
      <c r="A90" s="19"/>
      <c r="B90" s="19"/>
      <c r="C90" s="19"/>
      <c r="D90" s="19"/>
      <c r="E90" s="19"/>
      <c r="F90" s="19"/>
      <c r="G90" s="19"/>
      <c r="H90" s="19"/>
      <c r="I90" s="19"/>
      <c r="J90" s="19"/>
      <c r="K90" s="19"/>
      <c r="M90" s="15"/>
      <c r="N90" s="15"/>
      <c r="O90" s="15"/>
      <c r="P90" s="15"/>
      <c r="Q90" s="15"/>
      <c r="R90" s="16"/>
      <c r="S90" s="16"/>
      <c r="W90" s="37">
        <f t="shared" si="11"/>
        <v>71.351351351351397</v>
      </c>
      <c r="X90" s="37">
        <f>'ONE BELLCRANK'!$C$46*COS(RADIANS(W90))+'ONE BELLCRANK'!$C$56</f>
        <v>0.95929177371373364</v>
      </c>
      <c r="Y90" s="37">
        <f>'ONE BELLCRANK'!$C$46*SIN(RADIANS(W90))+'ONE BELLCRANK'!$D$56</f>
        <v>3.3424917401612899</v>
      </c>
      <c r="Z90" s="37"/>
      <c r="AA90" s="37"/>
      <c r="AB90" s="37">
        <f>(ABS(('ONE BELLCRANK'!W36-X90)*('ONE BELLCRANK'!X36-'ONE BELLCRANK'!$AL$31)-('ONE BELLCRANK'!W36-'ONE BELLCRANK'!$AK$31)*('ONE BELLCRANK'!X36-Y90)))/SQRT(('ONE BELLCRANK'!W36-X90)^2+('ONE BELLCRANK'!X36-Y90)^2)</f>
        <v>2.4942891661060655</v>
      </c>
      <c r="AC90" s="37"/>
      <c r="AD90" s="37">
        <f>(ABS(('ONE BELLCRANK'!W36-X90)*('ONE BELLCRANK'!X36-'ONE BELLCRANK'!$AL$37)-('ONE BELLCRANK'!W36-'ONE BELLCRANK'!$AK$37)*('ONE BELLCRANK'!X36-Y90)))/SQRT(('ONE BELLCRANK'!W36-X90)^2+('ONE BELLCRANK'!X36-Y90)^2)</f>
        <v>3.9925380013212899</v>
      </c>
      <c r="AE90" s="37"/>
      <c r="AF90" s="37">
        <f t="shared" si="0"/>
        <v>0.95929177371373364</v>
      </c>
      <c r="AG90" s="37">
        <f t="shared" si="0"/>
        <v>3.3424917401612899</v>
      </c>
      <c r="AH90" s="37">
        <f>'ONE BELLCRANK'!$C$47</f>
        <v>11</v>
      </c>
      <c r="AI90" s="37">
        <f>'ONE BELLCRANK'!$AK$37</f>
        <v>10.303000000000001</v>
      </c>
      <c r="AJ90" s="37">
        <f>'ONE BELLCRANK'!$AL$37</f>
        <v>10</v>
      </c>
      <c r="AK90" s="37">
        <f>'ONE BELLCRANK'!$C$48</f>
        <v>4</v>
      </c>
      <c r="AL90" s="37"/>
      <c r="AM90" s="37">
        <f t="shared" si="1"/>
        <v>16.003245714506985</v>
      </c>
      <c r="AN90" s="37">
        <f t="shared" si="2"/>
        <v>-0.71251243067601555</v>
      </c>
      <c r="AO90" s="37"/>
      <c r="AP90" s="37">
        <f t="shared" si="3"/>
        <v>1.5076739638678438</v>
      </c>
      <c r="AQ90" s="37">
        <f t="shared" si="4"/>
        <v>-28.122991858987824</v>
      </c>
      <c r="AR90" s="37">
        <f t="shared" si="5"/>
        <v>116.4928012057552</v>
      </c>
      <c r="AS90" s="37"/>
      <c r="AT90" s="37">
        <f t="shared" si="6"/>
        <v>7.1366145888175474</v>
      </c>
      <c r="AU90" s="37">
        <f t="shared" si="7"/>
        <v>12.444177454247331</v>
      </c>
      <c r="AV90" s="37">
        <f t="shared" si="8"/>
        <v>11.579217342487105</v>
      </c>
      <c r="AW90" s="37">
        <f t="shared" si="9"/>
        <v>6.2090543007403554</v>
      </c>
      <c r="AX90" s="58"/>
      <c r="AY90" s="39">
        <f>'ONE BELLCRANK'!$H$50/AB90</f>
        <v>2004.579127369462</v>
      </c>
      <c r="AZ90" s="58"/>
      <c r="BA90" s="39">
        <f t="shared" si="10"/>
        <v>8003.3583426780469</v>
      </c>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c r="CF90" s="58"/>
      <c r="CG90" s="58"/>
      <c r="CH90" s="58"/>
      <c r="CI90" s="58"/>
      <c r="CJ90" s="58"/>
    </row>
    <row r="91" spans="1:88" s="2" customFormat="1" ht="13.8" x14ac:dyDescent="0.3">
      <c r="A91" s="19"/>
      <c r="B91" s="19"/>
      <c r="C91" s="19"/>
      <c r="D91" s="19"/>
      <c r="E91" s="19"/>
      <c r="F91" s="19"/>
      <c r="G91" s="19"/>
      <c r="H91" s="19"/>
      <c r="I91" s="19"/>
      <c r="J91" s="19"/>
      <c r="K91" s="19"/>
      <c r="M91" s="15"/>
      <c r="N91" s="15"/>
      <c r="O91" s="15"/>
      <c r="P91" s="15"/>
      <c r="Q91" s="15"/>
      <c r="R91" s="16"/>
      <c r="S91" s="16"/>
      <c r="W91" s="37">
        <f t="shared" si="11"/>
        <v>73.783783783783832</v>
      </c>
      <c r="X91" s="37">
        <f>'ONE BELLCRANK'!$C$46*COS(RADIANS(W91))+'ONE BELLCRANK'!$C$56</f>
        <v>0.83778864987848767</v>
      </c>
      <c r="Y91" s="37">
        <f>'ONE BELLCRANK'!$C$46*SIN(RADIANS(W91))+'ONE BELLCRANK'!$D$56</f>
        <v>3.3806440561330691</v>
      </c>
      <c r="Z91" s="37"/>
      <c r="AA91" s="37"/>
      <c r="AB91" s="37">
        <f>(ABS(('ONE BELLCRANK'!W37-X91)*('ONE BELLCRANK'!X37-'ONE BELLCRANK'!$AL$31)-('ONE BELLCRANK'!W37-'ONE BELLCRANK'!$AK$31)*('ONE BELLCRANK'!X37-Y91)))/SQRT(('ONE BELLCRANK'!W37-X91)^2+('ONE BELLCRANK'!X37-Y91)^2)</f>
        <v>2.5731674809964717</v>
      </c>
      <c r="AC91" s="37"/>
      <c r="AD91" s="37">
        <f>(ABS(('ONE BELLCRANK'!W37-X91)*('ONE BELLCRANK'!X37-'ONE BELLCRANK'!$AL$37)-('ONE BELLCRANK'!W37-'ONE BELLCRANK'!$AK$37)*('ONE BELLCRANK'!X37-Y91)))/SQRT(('ONE BELLCRANK'!W37-X91)^2+('ONE BELLCRANK'!X37-Y91)^2)</f>
        <v>3.9966628320106721</v>
      </c>
      <c r="AE91" s="37"/>
      <c r="AF91" s="37">
        <f t="shared" si="0"/>
        <v>0.83778864987848767</v>
      </c>
      <c r="AG91" s="37">
        <f t="shared" si="0"/>
        <v>3.3806440561330691</v>
      </c>
      <c r="AH91" s="37">
        <f>'ONE BELLCRANK'!$C$47</f>
        <v>11</v>
      </c>
      <c r="AI91" s="37">
        <f>'ONE BELLCRANK'!$AK$37</f>
        <v>10.303000000000001</v>
      </c>
      <c r="AJ91" s="37">
        <f>'ONE BELLCRANK'!$AL$37</f>
        <v>10</v>
      </c>
      <c r="AK91" s="37">
        <f>'ONE BELLCRANK'!$C$48</f>
        <v>4</v>
      </c>
      <c r="AL91" s="37"/>
      <c r="AM91" s="37">
        <f t="shared" si="1"/>
        <v>15.795799685974689</v>
      </c>
      <c r="AN91" s="37">
        <f t="shared" si="2"/>
        <v>-0.69933524979153816</v>
      </c>
      <c r="AO91" s="37"/>
      <c r="AP91" s="37">
        <f t="shared" si="3"/>
        <v>1.489069791600993</v>
      </c>
      <c r="AQ91" s="37">
        <f t="shared" si="4"/>
        <v>-27.682616880891977</v>
      </c>
      <c r="AR91" s="37">
        <f t="shared" si="5"/>
        <v>114.17084839024361</v>
      </c>
      <c r="AS91" s="37"/>
      <c r="AT91" s="37">
        <f t="shared" si="6"/>
        <v>7.1139138851651449</v>
      </c>
      <c r="AU91" s="37">
        <f t="shared" si="7"/>
        <v>12.414483330273271</v>
      </c>
      <c r="AV91" s="37">
        <f t="shared" si="8"/>
        <v>11.476663036071903</v>
      </c>
      <c r="AW91" s="37">
        <f t="shared" si="9"/>
        <v>6.1760602675044041</v>
      </c>
      <c r="AX91" s="58"/>
      <c r="AY91" s="39">
        <f>'ONE BELLCRANK'!$H$50/AB91</f>
        <v>1943.1304168602835</v>
      </c>
      <c r="AZ91" s="58"/>
      <c r="BA91" s="39">
        <f t="shared" si="10"/>
        <v>7766.0371148148988</v>
      </c>
      <c r="BB91" s="58"/>
      <c r="BC91" s="58"/>
      <c r="BD91" s="58"/>
      <c r="BE91" s="58"/>
      <c r="BF91" s="58"/>
      <c r="BG91" s="58"/>
      <c r="BH91" s="58"/>
      <c r="BI91" s="58"/>
      <c r="BJ91" s="58"/>
      <c r="BK91" s="58"/>
      <c r="BL91" s="58"/>
      <c r="BM91" s="58"/>
      <c r="BN91" s="58"/>
      <c r="BO91" s="58"/>
      <c r="BP91" s="58"/>
      <c r="BQ91" s="58"/>
      <c r="BR91" s="58"/>
      <c r="BS91" s="58"/>
      <c r="BT91" s="58"/>
      <c r="BU91" s="58"/>
      <c r="BV91" s="58"/>
      <c r="BW91" s="58"/>
      <c r="BX91" s="58"/>
      <c r="BY91" s="58"/>
      <c r="BZ91" s="58"/>
      <c r="CA91" s="58"/>
      <c r="CB91" s="58"/>
      <c r="CC91" s="58"/>
      <c r="CD91" s="58"/>
      <c r="CE91" s="58"/>
      <c r="CF91" s="58"/>
      <c r="CG91" s="58"/>
      <c r="CH91" s="58"/>
      <c r="CI91" s="58"/>
      <c r="CJ91" s="58"/>
    </row>
    <row r="92" spans="1:88" s="2" customFormat="1" ht="13.8" x14ac:dyDescent="0.3">
      <c r="A92" s="19"/>
      <c r="B92" s="19"/>
      <c r="C92" s="19"/>
      <c r="D92" s="19"/>
      <c r="E92" s="19"/>
      <c r="F92" s="19"/>
      <c r="G92" s="19"/>
      <c r="H92" s="19"/>
      <c r="I92" s="19"/>
      <c r="J92" s="19"/>
      <c r="K92" s="19"/>
      <c r="M92" s="15"/>
      <c r="N92" s="15"/>
      <c r="O92" s="15"/>
      <c r="P92" s="15"/>
      <c r="Q92" s="15"/>
      <c r="R92" s="16"/>
      <c r="S92" s="16"/>
      <c r="W92" s="37">
        <f t="shared" si="11"/>
        <v>76.216216216216267</v>
      </c>
      <c r="X92" s="37">
        <f>'ONE BELLCRANK'!$C$46*COS(RADIANS(W92))+'ONE BELLCRANK'!$C$56</f>
        <v>0.71477577426949224</v>
      </c>
      <c r="Y92" s="37">
        <f>'ONE BELLCRANK'!$C$46*SIN(RADIANS(W92))+'ONE BELLCRANK'!$D$56</f>
        <v>3.4136052568111297</v>
      </c>
      <c r="Z92" s="37"/>
      <c r="AA92" s="37"/>
      <c r="AB92" s="37">
        <f>(ABS(('ONE BELLCRANK'!W38-X92)*('ONE BELLCRANK'!X38-'ONE BELLCRANK'!$AL$31)-('ONE BELLCRANK'!W38-'ONE BELLCRANK'!$AK$31)*('ONE BELLCRANK'!X38-Y92)))/SQRT(('ONE BELLCRANK'!W38-X92)^2+('ONE BELLCRANK'!X38-Y92)^2)</f>
        <v>2.6448676694771014</v>
      </c>
      <c r="AC92" s="37"/>
      <c r="AD92" s="37">
        <f>(ABS(('ONE BELLCRANK'!W38-X92)*('ONE BELLCRANK'!X38-'ONE BELLCRANK'!$AL$37)-('ONE BELLCRANK'!W38-'ONE BELLCRANK'!$AK$37)*('ONE BELLCRANK'!X38-Y92)))/SQRT(('ONE BELLCRANK'!W38-X92)^2+('ONE BELLCRANK'!X38-Y92)^2)</f>
        <v>3.999266348018661</v>
      </c>
      <c r="AE92" s="37"/>
      <c r="AF92" s="37">
        <f t="shared" si="0"/>
        <v>0.71477577426949224</v>
      </c>
      <c r="AG92" s="37">
        <f t="shared" si="0"/>
        <v>3.4136052568111297</v>
      </c>
      <c r="AH92" s="37">
        <f>'ONE BELLCRANK'!$C$47</f>
        <v>11</v>
      </c>
      <c r="AI92" s="37">
        <f>'ONE BELLCRANK'!$AK$37</f>
        <v>10.303000000000001</v>
      </c>
      <c r="AJ92" s="37">
        <f>'ONE BELLCRANK'!$AL$37</f>
        <v>10</v>
      </c>
      <c r="AK92" s="37">
        <f>'ONE BELLCRANK'!$C$48</f>
        <v>4</v>
      </c>
      <c r="AL92" s="37"/>
      <c r="AM92" s="37">
        <f t="shared" si="1"/>
        <v>15.591427395952953</v>
      </c>
      <c r="AN92" s="37">
        <f t="shared" si="2"/>
        <v>-0.68692539808507302</v>
      </c>
      <c r="AO92" s="37"/>
      <c r="AP92" s="37">
        <f t="shared" si="3"/>
        <v>1.471866502534336</v>
      </c>
      <c r="AQ92" s="37">
        <f t="shared" si="4"/>
        <v>-27.265510188417977</v>
      </c>
      <c r="AR92" s="37">
        <f t="shared" si="5"/>
        <v>111.96746432226573</v>
      </c>
      <c r="AS92" s="37"/>
      <c r="AT92" s="37">
        <f t="shared" si="6"/>
        <v>7.0876790456655261</v>
      </c>
      <c r="AU92" s="37">
        <f t="shared" si="7"/>
        <v>12.379435050724783</v>
      </c>
      <c r="AV92" s="37">
        <f t="shared" si="8"/>
        <v>11.370263936696221</v>
      </c>
      <c r="AW92" s="37">
        <f t="shared" si="9"/>
        <v>6.1450100273246244</v>
      </c>
      <c r="AX92" s="58"/>
      <c r="AY92" s="39">
        <f>'ONE BELLCRANK'!$H$50/AB92</f>
        <v>1890.4537484813052</v>
      </c>
      <c r="AZ92" s="58"/>
      <c r="BA92" s="39">
        <f t="shared" si="10"/>
        <v>7560.428058787018</v>
      </c>
      <c r="BB92" s="58"/>
      <c r="BC92" s="58"/>
      <c r="BD92" s="58"/>
      <c r="BE92" s="58"/>
      <c r="BF92" s="58"/>
      <c r="BG92" s="43"/>
      <c r="BH92" s="58"/>
      <c r="BI92" s="58"/>
      <c r="BJ92" s="58"/>
      <c r="BK92" s="58"/>
      <c r="BL92" s="58"/>
      <c r="BM92" s="58"/>
      <c r="BN92" s="58"/>
      <c r="BO92" s="58"/>
      <c r="BP92" s="58"/>
      <c r="BQ92" s="58"/>
      <c r="BR92" s="58"/>
      <c r="BS92" s="58"/>
      <c r="BT92" s="58"/>
      <c r="BU92" s="58"/>
      <c r="BV92" s="58"/>
      <c r="BW92" s="58"/>
      <c r="BX92" s="58"/>
      <c r="BY92" s="58"/>
      <c r="BZ92" s="58"/>
      <c r="CA92" s="58"/>
      <c r="CB92" s="58"/>
      <c r="CC92" s="58"/>
      <c r="CD92" s="58"/>
      <c r="CE92" s="58"/>
      <c r="CF92" s="58"/>
      <c r="CG92" s="58"/>
      <c r="CH92" s="58"/>
      <c r="CI92" s="58"/>
      <c r="CJ92" s="58"/>
    </row>
    <row r="93" spans="1:88" s="2" customFormat="1" ht="13.8" x14ac:dyDescent="0.3">
      <c r="A93" s="19"/>
      <c r="B93" s="19"/>
      <c r="C93" s="19"/>
      <c r="D93" s="19"/>
      <c r="E93" s="19"/>
      <c r="F93" s="19"/>
      <c r="G93" s="19"/>
      <c r="H93" s="19"/>
      <c r="I93" s="19"/>
      <c r="J93" s="19"/>
      <c r="K93" s="19"/>
      <c r="M93" s="15"/>
      <c r="N93" s="15"/>
      <c r="O93" s="15"/>
      <c r="P93" s="15"/>
      <c r="Q93" s="15"/>
      <c r="R93" s="16"/>
      <c r="S93" s="16"/>
      <c r="W93" s="37">
        <f t="shared" si="11"/>
        <v>78.648648648648702</v>
      </c>
      <c r="X93" s="37">
        <f>'ONE BELLCRANK'!$C$46*COS(RADIANS(W93))+'ONE BELLCRANK'!$C$56</f>
        <v>0.59047482440311383</v>
      </c>
      <c r="Y93" s="37">
        <f>'ONE BELLCRANK'!$C$46*SIN(RADIANS(W93))+'ONE BELLCRANK'!$D$56</f>
        <v>3.4413159438839807</v>
      </c>
      <c r="Z93" s="37"/>
      <c r="AA93" s="37"/>
      <c r="AB93" s="37">
        <f>(ABS(('ONE BELLCRANK'!W39-X93)*('ONE BELLCRANK'!X39-'ONE BELLCRANK'!$AL$31)-('ONE BELLCRANK'!W39-'ONE BELLCRANK'!$AK$31)*('ONE BELLCRANK'!X39-Y93)))/SQRT(('ONE BELLCRANK'!W39-X93)^2+('ONE BELLCRANK'!X39-Y93)^2)</f>
        <v>2.7094364820827548</v>
      </c>
      <c r="AC93" s="37"/>
      <c r="AD93" s="37">
        <f>(ABS(('ONE BELLCRANK'!W39-X93)*('ONE BELLCRANK'!X39-'ONE BELLCRANK'!$AL$37)-('ONE BELLCRANK'!W39-'ONE BELLCRANK'!$AK$37)*('ONE BELLCRANK'!X39-Y93)))/SQRT(('ONE BELLCRANK'!W39-X93)^2+('ONE BELLCRANK'!X39-Y93)^2)</f>
        <v>3.9999684560861941</v>
      </c>
      <c r="AE93" s="37"/>
      <c r="AF93" s="37">
        <f t="shared" ref="AF93:AG110" si="12">X93</f>
        <v>0.59047482440311383</v>
      </c>
      <c r="AG93" s="37">
        <f t="shared" si="12"/>
        <v>3.4413159438839807</v>
      </c>
      <c r="AH93" s="37">
        <f>'ONE BELLCRANK'!$C$47</f>
        <v>11</v>
      </c>
      <c r="AI93" s="37">
        <f>'ONE BELLCRANK'!$AK$37</f>
        <v>10.303000000000001</v>
      </c>
      <c r="AJ93" s="37">
        <f>'ONE BELLCRANK'!$AL$37</f>
        <v>10</v>
      </c>
      <c r="AK93" s="37">
        <f>'ONE BELLCRANK'!$C$48</f>
        <v>4</v>
      </c>
      <c r="AL93" s="37"/>
      <c r="AM93" s="37">
        <f t="shared" si="1"/>
        <v>15.390461679691002</v>
      </c>
      <c r="AN93" s="37">
        <f t="shared" si="2"/>
        <v>-0.6752810353166423</v>
      </c>
      <c r="AO93" s="37"/>
      <c r="AP93" s="37">
        <f t="shared" si="3"/>
        <v>1.4560044766583162</v>
      </c>
      <c r="AQ93" s="37">
        <f t="shared" si="4"/>
        <v>-26.870932780390966</v>
      </c>
      <c r="AR93" s="37">
        <f t="shared" si="5"/>
        <v>109.88226634232436</v>
      </c>
      <c r="AS93" s="37"/>
      <c r="AT93" s="37">
        <f t="shared" si="6"/>
        <v>7.0581577542786018</v>
      </c>
      <c r="AU93" s="37">
        <f t="shared" si="7"/>
        <v>12.339016631061385</v>
      </c>
      <c r="AV93" s="37">
        <f t="shared" si="8"/>
        <v>11.260282419947274</v>
      </c>
      <c r="AW93" s="37">
        <f t="shared" si="9"/>
        <v>6.1162376014411066</v>
      </c>
      <c r="AX93" s="58"/>
      <c r="AY93" s="39">
        <f>'ONE BELLCRANK'!$H$50/AB93</f>
        <v>1845.4021834667553</v>
      </c>
      <c r="AZ93" s="58"/>
      <c r="BA93" s="39">
        <f t="shared" si="10"/>
        <v>7381.5505226596088</v>
      </c>
      <c r="BB93" s="58"/>
      <c r="BC93" s="58"/>
      <c r="BD93" s="58"/>
      <c r="BE93" s="58"/>
      <c r="BF93" s="58"/>
      <c r="BG93" s="58"/>
      <c r="BH93" s="58"/>
      <c r="BI93" s="58"/>
      <c r="BJ93" s="58"/>
      <c r="BK93" s="58"/>
      <c r="BL93" s="58"/>
      <c r="BM93" s="58"/>
      <c r="BN93" s="58"/>
      <c r="BO93" s="58"/>
      <c r="BP93" s="58"/>
      <c r="BQ93" s="58"/>
      <c r="BR93" s="58"/>
      <c r="BS93" s="58"/>
      <c r="BT93" s="58"/>
      <c r="BU93" s="58"/>
      <c r="BV93" s="58"/>
      <c r="BW93" s="58"/>
      <c r="BX93" s="58"/>
      <c r="BY93" s="58"/>
      <c r="BZ93" s="58"/>
      <c r="CA93" s="58"/>
      <c r="CB93" s="58"/>
      <c r="CC93" s="58"/>
      <c r="CD93" s="58"/>
      <c r="CE93" s="58"/>
      <c r="CF93" s="58"/>
      <c r="CG93" s="58"/>
      <c r="CH93" s="58"/>
      <c r="CI93" s="58"/>
      <c r="CJ93" s="58"/>
    </row>
    <row r="94" spans="1:88" s="2" customFormat="1" ht="13.8" x14ac:dyDescent="0.3">
      <c r="A94" s="19"/>
      <c r="B94" s="19"/>
      <c r="C94" s="19"/>
      <c r="D94" s="19"/>
      <c r="E94" s="19"/>
      <c r="F94" s="19"/>
      <c r="G94" s="19"/>
      <c r="H94" s="19"/>
      <c r="I94" s="19"/>
      <c r="J94" s="19"/>
      <c r="K94" s="19"/>
      <c r="M94" s="15"/>
      <c r="N94" s="15"/>
      <c r="O94" s="15"/>
      <c r="P94" s="15"/>
      <c r="Q94" s="15"/>
      <c r="R94" s="16"/>
      <c r="S94" s="16"/>
      <c r="W94" s="37">
        <f t="shared" si="11"/>
        <v>81.081081081081138</v>
      </c>
      <c r="X94" s="37">
        <f>'ONE BELLCRANK'!$C$46*COS(RADIANS(W94))+'ONE BELLCRANK'!$C$56</f>
        <v>0.46510979899259075</v>
      </c>
      <c r="Y94" s="37">
        <f>'ONE BELLCRANK'!$C$46*SIN(RADIANS(W94))+'ONE BELLCRANK'!$D$56</f>
        <v>3.4637261808205344</v>
      </c>
      <c r="Z94" s="37"/>
      <c r="AA94" s="37"/>
      <c r="AB94" s="37">
        <f>(ABS(('ONE BELLCRANK'!W40-X94)*('ONE BELLCRANK'!X40-'ONE BELLCRANK'!$AL$31)-('ONE BELLCRANK'!W40-'ONE BELLCRANK'!$AK$31)*('ONE BELLCRANK'!X40-Y94)))/SQRT(('ONE BELLCRANK'!W40-X94)^2+('ONE BELLCRANK'!X40-Y94)^2)</f>
        <v>2.7669651810177864</v>
      </c>
      <c r="AC94" s="37"/>
      <c r="AD94" s="37">
        <f>(ABS(('ONE BELLCRANK'!W40-X94)*('ONE BELLCRANK'!X40-'ONE BELLCRANK'!$AL$37)-('ONE BELLCRANK'!W40-'ONE BELLCRANK'!$AK$37)*('ONE BELLCRANK'!X40-Y94)))/SQRT(('ONE BELLCRANK'!W40-X94)^2+('ONE BELLCRANK'!X40-Y94)^2)</f>
        <v>3.9983765187668454</v>
      </c>
      <c r="AE94" s="37"/>
      <c r="AF94" s="37">
        <f t="shared" si="12"/>
        <v>0.46510979899259075</v>
      </c>
      <c r="AG94" s="37">
        <f t="shared" si="12"/>
        <v>3.4637261808205344</v>
      </c>
      <c r="AH94" s="37">
        <f>'ONE BELLCRANK'!$C$47</f>
        <v>11</v>
      </c>
      <c r="AI94" s="37">
        <f>'ONE BELLCRANK'!$AK$37</f>
        <v>10.303000000000001</v>
      </c>
      <c r="AJ94" s="37">
        <f>'ONE BELLCRANK'!$AL$37</f>
        <v>10</v>
      </c>
      <c r="AK94" s="37">
        <f>'ONE BELLCRANK'!$C$48</f>
        <v>4</v>
      </c>
      <c r="AL94" s="37"/>
      <c r="AM94" s="37">
        <f t="shared" si="1"/>
        <v>15.193200813959479</v>
      </c>
      <c r="AN94" s="37">
        <f t="shared" si="2"/>
        <v>-0.66439792329763392</v>
      </c>
      <c r="AO94" s="37"/>
      <c r="AP94" s="37">
        <f t="shared" si="3"/>
        <v>1.4414246004822087</v>
      </c>
      <c r="AQ94" s="37">
        <f t="shared" si="4"/>
        <v>-26.498078530606154</v>
      </c>
      <c r="AR94" s="37">
        <f t="shared" si="5"/>
        <v>107.91406400084998</v>
      </c>
      <c r="AS94" s="37"/>
      <c r="AT94" s="37">
        <f t="shared" si="6"/>
        <v>7.0256211394252865</v>
      </c>
      <c r="AU94" s="37">
        <f t="shared" si="7"/>
        <v>12.29320470177827</v>
      </c>
      <c r="AV94" s="37">
        <f t="shared" si="8"/>
        <v>11.146982873812508</v>
      </c>
      <c r="AW94" s="37">
        <f t="shared" si="9"/>
        <v>6.0900520580561226</v>
      </c>
      <c r="AX94" s="58"/>
      <c r="AY94" s="39">
        <f>'ONE BELLCRANK'!$H$50/AB94</f>
        <v>1807.0339425669338</v>
      </c>
      <c r="AZ94" s="58"/>
      <c r="BA94" s="39">
        <f t="shared" si="10"/>
        <v>7225.2020845743045</v>
      </c>
      <c r="BC94" s="58"/>
      <c r="BD94" s="58"/>
      <c r="BE94" s="58"/>
      <c r="BF94" s="58"/>
      <c r="BG94" s="58"/>
      <c r="BH94" s="58"/>
      <c r="BI94" s="58"/>
      <c r="BJ94" s="58"/>
      <c r="BK94" s="58"/>
      <c r="BL94" s="58"/>
      <c r="BM94" s="58"/>
      <c r="BN94" s="58"/>
      <c r="BO94" s="58"/>
      <c r="BP94" s="58"/>
      <c r="BQ94" s="58"/>
      <c r="BR94" s="58"/>
      <c r="BS94" s="58"/>
      <c r="BT94" s="58"/>
      <c r="BU94" s="58"/>
      <c r="BV94" s="58"/>
      <c r="BW94" s="58"/>
      <c r="BX94" s="58"/>
      <c r="BY94" s="58"/>
      <c r="BZ94" s="58"/>
      <c r="CA94" s="58"/>
      <c r="CB94" s="58"/>
      <c r="CC94" s="58"/>
      <c r="CD94" s="58"/>
      <c r="CE94" s="58"/>
      <c r="CF94" s="58"/>
      <c r="CG94" s="58"/>
    </row>
    <row r="95" spans="1:88" s="2" customFormat="1" ht="13.8" x14ac:dyDescent="0.3">
      <c r="A95" s="19"/>
      <c r="B95" s="19"/>
      <c r="C95" s="19"/>
      <c r="D95" s="19"/>
      <c r="E95" s="19"/>
      <c r="F95" s="19"/>
      <c r="G95" s="19"/>
      <c r="H95" s="19"/>
      <c r="I95" s="19"/>
      <c r="J95" s="19"/>
      <c r="K95" s="19"/>
      <c r="M95" s="15"/>
      <c r="N95" s="15"/>
      <c r="O95" s="15"/>
      <c r="P95" s="15"/>
      <c r="Q95" s="15"/>
      <c r="R95" s="16"/>
      <c r="S95" s="16"/>
      <c r="W95" s="37">
        <f t="shared" si="11"/>
        <v>83.513513513513573</v>
      </c>
      <c r="X95" s="37">
        <f>'ONE BELLCRANK'!$C$46*COS(RADIANS(W95))+'ONE BELLCRANK'!$C$56</f>
        <v>0.33890661428721547</v>
      </c>
      <c r="Y95" s="37">
        <f>'ONE BELLCRANK'!$C$46*SIN(RADIANS(W95))+'ONE BELLCRANK'!$D$56</f>
        <v>3.4807955828591091</v>
      </c>
      <c r="Z95" s="37"/>
      <c r="AA95" s="37"/>
      <c r="AB95" s="37">
        <f>(ABS(('ONE BELLCRANK'!W41-X95)*('ONE BELLCRANK'!X41-'ONE BELLCRANK'!$AL$31)-('ONE BELLCRANK'!W41-'ONE BELLCRANK'!$AK$31)*('ONE BELLCRANK'!X41-Y95)))/SQRT(('ONE BELLCRANK'!W41-X95)^2+('ONE BELLCRANK'!X41-Y95)^2)</f>
        <v>2.8175857536734492</v>
      </c>
      <c r="AC95" s="37"/>
      <c r="AD95" s="37">
        <f>(ABS(('ONE BELLCRANK'!W41-X95)*('ONE BELLCRANK'!X41-'ONE BELLCRANK'!$AL$37)-('ONE BELLCRANK'!W41-'ONE BELLCRANK'!$AK$37)*('ONE BELLCRANK'!X41-Y95)))/SQRT(('ONE BELLCRANK'!W41-X95)^2+('ONE BELLCRANK'!X41-Y95)^2)</f>
        <v>3.9940868375193235</v>
      </c>
      <c r="AE95" s="37"/>
      <c r="AF95" s="37">
        <f t="shared" si="12"/>
        <v>0.33890661428721547</v>
      </c>
      <c r="AG95" s="37">
        <f t="shared" si="12"/>
        <v>3.4807955828591091</v>
      </c>
      <c r="AH95" s="37">
        <f>'ONE BELLCRANK'!$C$47</f>
        <v>11</v>
      </c>
      <c r="AI95" s="37">
        <f>'ONE BELLCRANK'!$AK$37</f>
        <v>10.303000000000001</v>
      </c>
      <c r="AJ95" s="37">
        <f>'ONE BELLCRANK'!$AL$37</f>
        <v>10</v>
      </c>
      <c r="AK95" s="37">
        <f>'ONE BELLCRANK'!$C$48</f>
        <v>4</v>
      </c>
      <c r="AL95" s="37"/>
      <c r="AM95" s="37">
        <f t="shared" si="1"/>
        <v>14.999910270098168</v>
      </c>
      <c r="AN95" s="37">
        <f t="shared" si="2"/>
        <v>-0.65426970269955342</v>
      </c>
      <c r="AO95" s="37"/>
      <c r="AP95" s="37">
        <f t="shared" si="3"/>
        <v>1.428068843870562</v>
      </c>
      <c r="AQ95" s="37">
        <f t="shared" si="4"/>
        <v>-26.146092172047211</v>
      </c>
      <c r="AR95" s="37">
        <f t="shared" si="5"/>
        <v>106.06096608535361</v>
      </c>
      <c r="AS95" s="37"/>
      <c r="AT95" s="37">
        <f t="shared" si="6"/>
        <v>6.9903610836184722</v>
      </c>
      <c r="AU95" s="37">
        <f t="shared" si="7"/>
        <v>12.241968646006145</v>
      </c>
      <c r="AV95" s="37">
        <f t="shared" si="8"/>
        <v>11.030628025877617</v>
      </c>
      <c r="AW95" s="37">
        <f t="shared" si="9"/>
        <v>6.0667370471887514</v>
      </c>
      <c r="AX95" s="58"/>
      <c r="AY95" s="39">
        <f>'ONE BELLCRANK'!$H$50/AB95</f>
        <v>1774.5688817034979</v>
      </c>
      <c r="AZ95" s="58"/>
      <c r="BA95" s="39">
        <f t="shared" si="10"/>
        <v>7087.7822126833262</v>
      </c>
      <c r="BC95" s="58"/>
      <c r="BD95" s="58"/>
      <c r="BE95" s="58"/>
      <c r="BF95" s="58"/>
      <c r="BG95" s="58"/>
      <c r="BH95" s="58"/>
      <c r="BI95" s="58"/>
      <c r="BJ95" s="58"/>
      <c r="BK95" s="58"/>
      <c r="BL95" s="58"/>
      <c r="BM95" s="58"/>
      <c r="BN95" s="58"/>
      <c r="BO95" s="58"/>
      <c r="BP95" s="58"/>
      <c r="BQ95" s="58"/>
      <c r="BR95" s="58"/>
      <c r="BS95" s="58"/>
      <c r="BT95" s="58"/>
      <c r="BU95" s="58"/>
      <c r="BV95" s="58"/>
      <c r="BW95" s="58"/>
      <c r="BX95" s="58"/>
      <c r="BY95" s="58"/>
      <c r="BZ95" s="58"/>
      <c r="CA95" s="58"/>
      <c r="CB95" s="58"/>
      <c r="CC95" s="58"/>
      <c r="CD95" s="58"/>
      <c r="CE95" s="58"/>
      <c r="CF95" s="58"/>
      <c r="CG95" s="58"/>
    </row>
    <row r="96" spans="1:88" s="2" customFormat="1" ht="13.8" x14ac:dyDescent="0.3">
      <c r="A96" s="19"/>
      <c r="B96" s="19"/>
      <c r="C96" s="19"/>
      <c r="D96" s="19"/>
      <c r="E96" s="19"/>
      <c r="F96" s="19"/>
      <c r="G96" s="19"/>
      <c r="H96" s="19"/>
      <c r="I96" s="19"/>
      <c r="J96" s="19"/>
      <c r="K96" s="19"/>
      <c r="M96" s="15"/>
      <c r="N96" s="15"/>
      <c r="O96" s="15"/>
      <c r="P96" s="15"/>
      <c r="Q96" s="15"/>
      <c r="R96" s="16"/>
      <c r="S96" s="16"/>
      <c r="W96" s="37">
        <f t="shared" si="11"/>
        <v>85.945945945946008</v>
      </c>
      <c r="X96" s="37">
        <f>'ONE BELLCRANK'!$C$46*COS(RADIANS(W96))+'ONE BELLCRANK'!$C$56</f>
        <v>0.21209269695598065</v>
      </c>
      <c r="Y96" s="37">
        <f>'ONE BELLCRANK'!$C$46*SIN(RADIANS(W96))+'ONE BELLCRANK'!$D$56</f>
        <v>3.4924933897834993</v>
      </c>
      <c r="Z96" s="37"/>
      <c r="AA96" s="37"/>
      <c r="AB96" s="37">
        <f>(ABS(('ONE BELLCRANK'!W42-X96)*('ONE BELLCRANK'!X42-'ONE BELLCRANK'!$AL$31)-('ONE BELLCRANK'!W42-'ONE BELLCRANK'!$AK$31)*('ONE BELLCRANK'!X42-Y96)))/SQRT(('ONE BELLCRANK'!W42-X96)^2+('ONE BELLCRANK'!X42-Y96)^2)</f>
        <v>2.8614668029112744</v>
      </c>
      <c r="AC96" s="37"/>
      <c r="AD96" s="37">
        <f>(ABS(('ONE BELLCRANK'!W42-X96)*('ONE BELLCRANK'!X42-'ONE BELLCRANK'!$AL$37)-('ONE BELLCRANK'!W42-'ONE BELLCRANK'!$AK$37)*('ONE BELLCRANK'!X42-Y96)))/SQRT(('ONE BELLCRANK'!W42-X96)^2+('ONE BELLCRANK'!X42-Y96)^2)</f>
        <v>3.9866857367032931</v>
      </c>
      <c r="AE96" s="37"/>
      <c r="AF96" s="37">
        <f t="shared" si="12"/>
        <v>0.21209269695598065</v>
      </c>
      <c r="AG96" s="37">
        <f t="shared" si="12"/>
        <v>3.4924933897834993</v>
      </c>
      <c r="AH96" s="37">
        <f>'ONE BELLCRANK'!$C$47</f>
        <v>11</v>
      </c>
      <c r="AI96" s="37">
        <f>'ONE BELLCRANK'!$AK$37</f>
        <v>10.303000000000001</v>
      </c>
      <c r="AJ96" s="37">
        <f>'ONE BELLCRANK'!$AL$37</f>
        <v>10</v>
      </c>
      <c r="AK96" s="37">
        <f>'ONE BELLCRANK'!$C$48</f>
        <v>4</v>
      </c>
      <c r="AL96" s="37"/>
      <c r="AM96" s="37">
        <f t="shared" si="1"/>
        <v>14.810824568770325</v>
      </c>
      <c r="AN96" s="37">
        <f t="shared" si="2"/>
        <v>-0.64488815671247401</v>
      </c>
      <c r="AO96" s="37"/>
      <c r="AP96" s="37">
        <f t="shared" si="3"/>
        <v>1.4158807346680125</v>
      </c>
      <c r="AQ96" s="37">
        <f t="shared" si="4"/>
        <v>-25.814085353874994</v>
      </c>
      <c r="AR96" s="37">
        <f t="shared" si="5"/>
        <v>104.32048234280941</v>
      </c>
      <c r="AS96" s="37"/>
      <c r="AT96" s="37">
        <f t="shared" si="6"/>
        <v>6.9526877943609389</v>
      </c>
      <c r="AU96" s="37">
        <f t="shared" si="7"/>
        <v>12.185270721156954</v>
      </c>
      <c r="AV96" s="37">
        <f t="shared" si="8"/>
        <v>10.911475339259859</v>
      </c>
      <c r="AW96" s="37">
        <f t="shared" si="9"/>
        <v>6.0465511560774532</v>
      </c>
      <c r="AX96" s="58"/>
      <c r="AY96" s="39">
        <f>'ONE BELLCRANK'!$H$50/AB96</f>
        <v>1747.3555852239726</v>
      </c>
      <c r="AZ96" s="58"/>
      <c r="BA96" s="39">
        <f t="shared" si="10"/>
        <v>6966.1575885612474</v>
      </c>
      <c r="BC96" s="58"/>
      <c r="BD96" s="58"/>
      <c r="BE96" s="58"/>
      <c r="BF96" s="58"/>
      <c r="BG96" s="58"/>
      <c r="BH96" s="58"/>
      <c r="BI96" s="58"/>
      <c r="BJ96" s="58"/>
      <c r="BK96" s="58"/>
      <c r="BL96" s="58"/>
      <c r="BM96" s="58"/>
      <c r="BN96" s="58"/>
      <c r="BO96" s="58"/>
      <c r="BP96" s="58"/>
      <c r="BQ96" s="58"/>
      <c r="BR96" s="58"/>
      <c r="BS96" s="58"/>
      <c r="BT96" s="58"/>
      <c r="BU96" s="58"/>
      <c r="BV96" s="58"/>
      <c r="BW96" s="58"/>
      <c r="BX96" s="58"/>
      <c r="BY96" s="58"/>
      <c r="BZ96" s="58"/>
      <c r="CA96" s="58"/>
      <c r="CB96" s="58"/>
      <c r="CC96" s="58"/>
      <c r="CD96" s="58"/>
      <c r="CE96" s="58"/>
      <c r="CF96" s="58"/>
      <c r="CG96" s="58"/>
    </row>
    <row r="97" spans="1:85" s="2" customFormat="1" ht="13.8" x14ac:dyDescent="0.3">
      <c r="A97" s="19"/>
      <c r="B97" s="19"/>
      <c r="C97" s="19"/>
      <c r="D97" s="19"/>
      <c r="E97" s="19"/>
      <c r="F97" s="19"/>
      <c r="G97" s="19"/>
      <c r="H97" s="19"/>
      <c r="I97" s="19"/>
      <c r="J97" s="19"/>
      <c r="K97" s="19"/>
      <c r="M97" s="15"/>
      <c r="N97" s="15"/>
      <c r="O97" s="15"/>
      <c r="P97" s="15"/>
      <c r="Q97" s="15"/>
      <c r="R97" s="16"/>
      <c r="S97" s="16"/>
      <c r="W97" s="37">
        <f t="shared" si="11"/>
        <v>88.378378378378443</v>
      </c>
      <c r="X97" s="37">
        <f>'ONE BELLCRANK'!$C$46*COS(RADIANS(W97))+'ONE BELLCRANK'!$C$56</f>
        <v>8.4896574249350654E-2</v>
      </c>
      <c r="Y97" s="37">
        <f>'ONE BELLCRANK'!$C$46*SIN(RADIANS(W97))+'ONE BELLCRANK'!$D$56</f>
        <v>3.4987985213549653</v>
      </c>
      <c r="Z97" s="37"/>
      <c r="AA97" s="37"/>
      <c r="AB97" s="37">
        <f>(ABS(('ONE BELLCRANK'!W43-X97)*('ONE BELLCRANK'!X43-'ONE BELLCRANK'!$AL$31)-('ONE BELLCRANK'!W43-'ONE BELLCRANK'!$AK$31)*('ONE BELLCRANK'!X43-Y97)))/SQRT(('ONE BELLCRANK'!W43-X97)^2+('ONE BELLCRANK'!X43-Y97)^2)</f>
        <v>2.898809260785038</v>
      </c>
      <c r="AC97" s="37"/>
      <c r="AD97" s="37">
        <f>(ABS(('ONE BELLCRANK'!W43-X97)*('ONE BELLCRANK'!X43-'ONE BELLCRANK'!$AL$37)-('ONE BELLCRANK'!W43-'ONE BELLCRANK'!$AK$37)*('ONE BELLCRANK'!X43-Y97)))/SQRT(('ONE BELLCRANK'!W43-X97)^2+('ONE BELLCRANK'!X43-Y97)^2)</f>
        <v>3.9757501961434758</v>
      </c>
      <c r="AE97" s="37"/>
      <c r="AF97" s="37">
        <f t="shared" si="12"/>
        <v>8.4896574249350654E-2</v>
      </c>
      <c r="AG97" s="37">
        <f t="shared" si="12"/>
        <v>3.4987985213549653</v>
      </c>
      <c r="AH97" s="37">
        <f>'ONE BELLCRANK'!$C$47</f>
        <v>11</v>
      </c>
      <c r="AI97" s="37">
        <f>'ONE BELLCRANK'!$AK$37</f>
        <v>10.303000000000001</v>
      </c>
      <c r="AJ97" s="37">
        <f>'ONE BELLCRANK'!$AL$37</f>
        <v>10</v>
      </c>
      <c r="AK97" s="37">
        <f>'ONE BELLCRANK'!$C$48</f>
        <v>4</v>
      </c>
      <c r="AL97" s="37"/>
      <c r="AM97" s="37">
        <f t="shared" si="1"/>
        <v>14.626149199340619</v>
      </c>
      <c r="AN97" s="37">
        <f t="shared" si="2"/>
        <v>-0.63624346003988885</v>
      </c>
      <c r="AO97" s="37"/>
      <c r="AP97" s="37">
        <f t="shared" si="3"/>
        <v>1.4048057404435297</v>
      </c>
      <c r="AQ97" s="37">
        <f t="shared" si="4"/>
        <v>-25.5011508097143</v>
      </c>
      <c r="AR97" s="37">
        <f t="shared" si="5"/>
        <v>102.68961899975935</v>
      </c>
      <c r="AS97" s="37"/>
      <c r="AT97" s="37">
        <f t="shared" si="6"/>
        <v>6.9129276787868035</v>
      </c>
      <c r="AU97" s="37">
        <f t="shared" si="7"/>
        <v>12.123066098110053</v>
      </c>
      <c r="AV97" s="37">
        <f t="shared" si="8"/>
        <v>10.789773534272847</v>
      </c>
      <c r="AW97" s="37">
        <f t="shared" si="9"/>
        <v>6.0297290361574056</v>
      </c>
      <c r="AX97" s="58"/>
      <c r="AY97" s="39">
        <f>'ONE BELLCRANK'!$H$50/AB97</f>
        <v>1724.8461523977367</v>
      </c>
      <c r="AZ97" s="58"/>
      <c r="BA97" s="39">
        <f t="shared" si="10"/>
        <v>6857.557428712621</v>
      </c>
      <c r="BC97" s="58"/>
      <c r="BD97" s="58"/>
      <c r="BE97" s="58"/>
      <c r="BF97" s="58"/>
      <c r="BG97" s="58"/>
      <c r="BH97" s="58"/>
      <c r="BI97" s="58"/>
      <c r="BJ97" s="58"/>
      <c r="BK97" s="58"/>
      <c r="BL97" s="58"/>
      <c r="BM97" s="58"/>
      <c r="BN97" s="58"/>
      <c r="BO97" s="58"/>
      <c r="BP97" s="58"/>
      <c r="BQ97" s="58"/>
      <c r="BR97" s="58"/>
      <c r="BS97" s="58"/>
      <c r="BT97" s="58"/>
      <c r="BU97" s="58"/>
      <c r="BV97" s="58"/>
      <c r="BW97" s="58"/>
      <c r="BX97" s="58"/>
      <c r="BY97" s="58"/>
      <c r="BZ97" s="58"/>
      <c r="CA97" s="58"/>
      <c r="CB97" s="58"/>
      <c r="CC97" s="58"/>
      <c r="CD97" s="58"/>
      <c r="CE97" s="58"/>
      <c r="CF97" s="58"/>
      <c r="CG97" s="58"/>
    </row>
    <row r="98" spans="1:85" s="2" customFormat="1" ht="13.8" x14ac:dyDescent="0.3">
      <c r="A98" s="19"/>
      <c r="B98" s="19"/>
      <c r="C98" s="19"/>
      <c r="D98" s="19"/>
      <c r="E98" s="19"/>
      <c r="F98" s="19"/>
      <c r="G98" s="19"/>
      <c r="H98" s="19"/>
      <c r="I98" s="19"/>
      <c r="J98" s="19"/>
      <c r="K98" s="19"/>
      <c r="M98" s="15"/>
      <c r="N98" s="15"/>
      <c r="O98" s="15"/>
      <c r="P98" s="15"/>
      <c r="Q98" s="15"/>
      <c r="R98" s="16"/>
      <c r="S98" s="16"/>
      <c r="W98" s="37">
        <f t="shared" si="11"/>
        <v>90.810810810810878</v>
      </c>
      <c r="X98" s="37">
        <f>'ONE BELLCRANK'!$C$46*COS(RADIANS(W98))+'ONE BELLCRANK'!$C$56</f>
        <v>-4.2452537822289547E-2</v>
      </c>
      <c r="Y98" s="37">
        <f>'ONE BELLCRANK'!$C$46*SIN(RADIANS(W98))+'ONE BELLCRANK'!$D$56</f>
        <v>3.4996996153002469</v>
      </c>
      <c r="Z98" s="37"/>
      <c r="AA98" s="37"/>
      <c r="AB98" s="37">
        <f>(ABS(('ONE BELLCRANK'!W44-X98)*('ONE BELLCRANK'!X44-'ONE BELLCRANK'!$AL$31)-('ONE BELLCRANK'!W44-'ONE BELLCRANK'!$AK$31)*('ONE BELLCRANK'!X44-Y98)))/SQRT(('ONE BELLCRANK'!W44-X98)^2+('ONE BELLCRANK'!X44-Y98)^2)</f>
        <v>2.9298420632863809</v>
      </c>
      <c r="AC98" s="37"/>
      <c r="AD98" s="37">
        <f>(ABS(('ONE BELLCRANK'!W44-X98)*('ONE BELLCRANK'!X44-'ONE BELLCRANK'!$AL$37)-('ONE BELLCRANK'!W44-'ONE BELLCRANK'!$AK$37)*('ONE BELLCRANK'!X44-Y98)))/SQRT(('ONE BELLCRANK'!W44-X98)^2+('ONE BELLCRANK'!X44-Y98)^2)</f>
        <v>3.960847974365953</v>
      </c>
      <c r="AE98" s="37"/>
      <c r="AF98" s="37">
        <f t="shared" si="12"/>
        <v>-4.2452537822289547E-2</v>
      </c>
      <c r="AG98" s="37">
        <f t="shared" si="12"/>
        <v>3.4996996153002469</v>
      </c>
      <c r="AH98" s="37">
        <f>'ONE BELLCRANK'!$C$47</f>
        <v>11</v>
      </c>
      <c r="AI98" s="37">
        <f>'ONE BELLCRANK'!$AK$37</f>
        <v>10.303000000000001</v>
      </c>
      <c r="AJ98" s="37">
        <f>'ONE BELLCRANK'!$AL$37</f>
        <v>10</v>
      </c>
      <c r="AK98" s="37">
        <f>'ONE BELLCRANK'!$C$48</f>
        <v>4</v>
      </c>
      <c r="AL98" s="37"/>
      <c r="AM98" s="37">
        <f t="shared" si="1"/>
        <v>14.446062571546941</v>
      </c>
      <c r="AN98" s="37">
        <f t="shared" si="2"/>
        <v>-0.62832441219319168</v>
      </c>
      <c r="AO98" s="37"/>
      <c r="AP98" s="37">
        <f t="shared" si="3"/>
        <v>1.3947915669579198</v>
      </c>
      <c r="AQ98" s="37">
        <f t="shared" si="4"/>
        <v>-25.206374709893694</v>
      </c>
      <c r="AR98" s="37">
        <f t="shared" si="5"/>
        <v>101.16496747175322</v>
      </c>
      <c r="AS98" s="37"/>
      <c r="AT98" s="37">
        <f t="shared" si="6"/>
        <v>6.8714215575116446</v>
      </c>
      <c r="AU98" s="37">
        <f t="shared" si="7"/>
        <v>12.055302749730361</v>
      </c>
      <c r="AV98" s="37">
        <f t="shared" si="8"/>
        <v>10.665759271100942</v>
      </c>
      <c r="AW98" s="37">
        <f t="shared" si="9"/>
        <v>6.0164832482804496</v>
      </c>
      <c r="AX98" s="58"/>
      <c r="AY98" s="39">
        <f>'ONE BELLCRANK'!$H$50/AB98</f>
        <v>1706.5766317763694</v>
      </c>
      <c r="AZ98" s="58"/>
      <c r="BA98" s="39">
        <f t="shared" si="10"/>
        <v>6759.4905950717039</v>
      </c>
      <c r="BC98" s="58"/>
      <c r="BD98" s="58"/>
      <c r="BE98" s="58"/>
      <c r="BF98" s="58"/>
      <c r="BG98" s="58"/>
      <c r="BH98" s="58"/>
      <c r="BI98" s="58"/>
      <c r="BJ98" s="58"/>
      <c r="BK98" s="58"/>
      <c r="BL98" s="58"/>
      <c r="BM98" s="58"/>
      <c r="BN98" s="58"/>
      <c r="BO98" s="58"/>
      <c r="BP98" s="58"/>
      <c r="BQ98" s="58"/>
      <c r="BR98" s="58"/>
      <c r="BS98" s="58"/>
      <c r="BT98" s="58"/>
      <c r="BU98" s="58"/>
      <c r="BV98" s="58"/>
      <c r="BW98" s="58"/>
      <c r="BX98" s="58"/>
      <c r="BY98" s="58"/>
      <c r="BZ98" s="58"/>
      <c r="CA98" s="58"/>
      <c r="CB98" s="58"/>
      <c r="CC98" s="58"/>
      <c r="CD98" s="58"/>
      <c r="CE98" s="58"/>
      <c r="CF98" s="58"/>
      <c r="CG98" s="58"/>
    </row>
    <row r="99" spans="1:85" s="2" customFormat="1" ht="13.8" x14ac:dyDescent="0.3">
      <c r="A99" s="19"/>
      <c r="B99" s="21"/>
      <c r="C99" s="23"/>
      <c r="D99" s="19"/>
      <c r="E99" s="19"/>
      <c r="F99" s="19"/>
      <c r="G99" s="19"/>
      <c r="H99" s="19"/>
      <c r="I99" s="19"/>
      <c r="J99" s="19"/>
      <c r="K99" s="19"/>
      <c r="M99" s="15"/>
      <c r="N99" s="15"/>
      <c r="O99" s="15"/>
      <c r="P99" s="15"/>
      <c r="Q99" s="15"/>
      <c r="R99" s="16"/>
      <c r="S99" s="16"/>
      <c r="W99" s="37">
        <f t="shared" si="11"/>
        <v>93.243243243243313</v>
      </c>
      <c r="X99" s="37">
        <f>'ONE BELLCRANK'!$C$46*COS(RADIANS(W99))+'ONE BELLCRANK'!$C$56</f>
        <v>-0.16972514755138057</v>
      </c>
      <c r="Y99" s="37">
        <f>'ONE BELLCRANK'!$C$46*SIN(RADIANS(W99))+'ONE BELLCRANK'!$D$56</f>
        <v>3.4951950477871492</v>
      </c>
      <c r="Z99" s="37"/>
      <c r="AA99" s="37"/>
      <c r="AB99" s="37">
        <f>(ABS(('ONE BELLCRANK'!W45-X99)*('ONE BELLCRANK'!X45-'ONE BELLCRANK'!$AL$31)-('ONE BELLCRANK'!W45-'ONE BELLCRANK'!$AK$31)*('ONE BELLCRANK'!X45-Y99)))/SQRT(('ONE BELLCRANK'!W45-X99)^2+('ONE BELLCRANK'!X45-Y99)^2)</f>
        <v>2.954817910881236</v>
      </c>
      <c r="AC99" s="37"/>
      <c r="AD99" s="37">
        <f>(ABS(('ONE BELLCRANK'!W45-X99)*('ONE BELLCRANK'!X45-'ONE BELLCRANK'!$AL$37)-('ONE BELLCRANK'!W45-'ONE BELLCRANK'!$AK$37)*('ONE BELLCRANK'!X45-Y99)))/SQRT(('ONE BELLCRANK'!W45-X99)^2+('ONE BELLCRANK'!X45-Y99)^2)</f>
        <v>3.9415371536080204</v>
      </c>
      <c r="AE99" s="37"/>
      <c r="AF99" s="37">
        <f t="shared" si="12"/>
        <v>-0.16972514755138057</v>
      </c>
      <c r="AG99" s="37">
        <f t="shared" si="12"/>
        <v>3.4951950477871492</v>
      </c>
      <c r="AH99" s="37">
        <f>'ONE BELLCRANK'!$C$47</f>
        <v>11</v>
      </c>
      <c r="AI99" s="37">
        <f>'ONE BELLCRANK'!$AK$37</f>
        <v>10.303000000000001</v>
      </c>
      <c r="AJ99" s="37">
        <f>'ONE BELLCRANK'!$AL$37</f>
        <v>10</v>
      </c>
      <c r="AK99" s="37">
        <f>'ONE BELLCRANK'!$C$48</f>
        <v>4</v>
      </c>
      <c r="AL99" s="37"/>
      <c r="AM99" s="37">
        <f t="shared" si="1"/>
        <v>14.270717971725823</v>
      </c>
      <c r="AN99" s="37">
        <f t="shared" si="2"/>
        <v>-0.62111865446346914</v>
      </c>
      <c r="AO99" s="37"/>
      <c r="AP99" s="37">
        <f t="shared" si="3"/>
        <v>1.3857883829225104</v>
      </c>
      <c r="AQ99" s="37">
        <f t="shared" si="4"/>
        <v>-24.928847295777736</v>
      </c>
      <c r="AR99" s="37">
        <f t="shared" si="5"/>
        <v>99.742785903156147</v>
      </c>
      <c r="AS99" s="37"/>
      <c r="AT99" s="37">
        <f t="shared" si="6"/>
        <v>6.8285232498537711</v>
      </c>
      <c r="AU99" s="37">
        <f t="shared" si="7"/>
        <v>11.981921116667671</v>
      </c>
      <c r="AV99" s="37">
        <f t="shared" si="8"/>
        <v>10.539654005265682</v>
      </c>
      <c r="AW99" s="37">
        <f t="shared" si="9"/>
        <v>6.0070067766409077</v>
      </c>
      <c r="AX99" s="58"/>
      <c r="AY99" s="39">
        <f>'ONE BELLCRANK'!$H$50/AB99</f>
        <v>1692.1516488671937</v>
      </c>
      <c r="AZ99" s="58"/>
      <c r="BA99" s="39">
        <f t="shared" si="10"/>
        <v>6669.6785935491171</v>
      </c>
      <c r="BC99" s="58"/>
      <c r="BD99" s="58"/>
      <c r="BE99" s="58"/>
      <c r="BF99" s="58"/>
      <c r="BG99" s="58"/>
      <c r="BH99" s="58"/>
      <c r="BI99" s="58"/>
      <c r="BJ99" s="58"/>
      <c r="BK99" s="58"/>
      <c r="BL99" s="58"/>
      <c r="BM99" s="58"/>
      <c r="BN99" s="58"/>
      <c r="BO99" s="58"/>
      <c r="BP99" s="58"/>
      <c r="BQ99" s="58"/>
      <c r="BR99" s="58"/>
      <c r="BS99" s="58"/>
      <c r="BT99" s="58"/>
      <c r="BU99" s="58"/>
      <c r="BV99" s="58"/>
      <c r="BW99" s="58"/>
      <c r="BX99" s="58"/>
      <c r="BY99" s="58"/>
      <c r="BZ99" s="58"/>
      <c r="CA99" s="58"/>
      <c r="CB99" s="58"/>
      <c r="CC99" s="58"/>
      <c r="CD99" s="58"/>
      <c r="CE99" s="58"/>
      <c r="CF99" s="58"/>
      <c r="CG99" s="58"/>
    </row>
    <row r="100" spans="1:85" s="2" customFormat="1" ht="13.8" x14ac:dyDescent="0.3">
      <c r="A100" s="19"/>
      <c r="B100" s="19"/>
      <c r="C100" s="19"/>
      <c r="D100" s="19"/>
      <c r="E100" s="19"/>
      <c r="F100" s="19"/>
      <c r="G100" s="19"/>
      <c r="H100" s="19"/>
      <c r="I100" s="19"/>
      <c r="J100" s="19"/>
      <c r="K100" s="19"/>
      <c r="M100" s="15"/>
      <c r="N100" s="15"/>
      <c r="O100" s="15"/>
      <c r="P100" s="15"/>
      <c r="Q100" s="15"/>
      <c r="R100" s="16"/>
      <c r="S100" s="16"/>
      <c r="W100" s="37">
        <f t="shared" si="11"/>
        <v>95.675675675675748</v>
      </c>
      <c r="X100" s="37">
        <f>'ONE BELLCRANK'!$C$46*COS(RADIANS(W100))+'ONE BELLCRANK'!$C$56</f>
        <v>-0.29669190109275317</v>
      </c>
      <c r="Y100" s="37">
        <f>'ONE BELLCRANK'!$C$46*SIN(RADIANS(W100))+'ONE BELLCRANK'!$D$56</f>
        <v>3.4852929363507976</v>
      </c>
      <c r="Z100" s="37"/>
      <c r="AA100" s="37"/>
      <c r="AB100" s="37">
        <f>(ABS(('ONE BELLCRANK'!W46-X100)*('ONE BELLCRANK'!X46-'ONE BELLCRANK'!$AL$31)-('ONE BELLCRANK'!W46-'ONE BELLCRANK'!$AK$31)*('ONE BELLCRANK'!X46-Y100)))/SQRT(('ONE BELLCRANK'!W46-X100)^2+('ONE BELLCRANK'!X46-Y100)^2)</f>
        <v>2.9740092247476437</v>
      </c>
      <c r="AC100" s="37"/>
      <c r="AD100" s="37">
        <f>(ABS(('ONE BELLCRANK'!W46-X100)*('ONE BELLCRANK'!X46-'ONE BELLCRANK'!$AL$37)-('ONE BELLCRANK'!W46-'ONE BELLCRANK'!$AK$37)*('ONE BELLCRANK'!X46-Y100)))/SQRT(('ONE BELLCRANK'!W46-X100)^2+('ONE BELLCRANK'!X46-Y100)^2)</f>
        <v>3.9173650196732992</v>
      </c>
      <c r="AE100" s="37"/>
      <c r="AF100" s="37">
        <f t="shared" si="12"/>
        <v>-0.29669190109275317</v>
      </c>
      <c r="AG100" s="37">
        <f t="shared" si="12"/>
        <v>3.4852929363507976</v>
      </c>
      <c r="AH100" s="37">
        <f>'ONE BELLCRANK'!$C$47</f>
        <v>11</v>
      </c>
      <c r="AI100" s="37">
        <f>'ONE BELLCRANK'!$AK$37</f>
        <v>10.303000000000001</v>
      </c>
      <c r="AJ100" s="37">
        <f>'ONE BELLCRANK'!$AL$37</f>
        <v>10</v>
      </c>
      <c r="AK100" s="37">
        <f>'ONE BELLCRANK'!$C$48</f>
        <v>4</v>
      </c>
      <c r="AL100" s="37"/>
      <c r="AM100" s="37">
        <f t="shared" si="1"/>
        <v>14.100245500193878</v>
      </c>
      <c r="AN100" s="37">
        <f t="shared" si="2"/>
        <v>-0.6146128703021625</v>
      </c>
      <c r="AO100" s="37"/>
      <c r="AP100" s="37">
        <f t="shared" si="3"/>
        <v>1.3777489803410627</v>
      </c>
      <c r="AQ100" s="37">
        <f t="shared" si="4"/>
        <v>-24.667671912232262</v>
      </c>
      <c r="AR100" s="37">
        <f t="shared" si="5"/>
        <v>98.419073388742618</v>
      </c>
      <c r="AS100" s="37"/>
      <c r="AT100" s="37">
        <f t="shared" si="6"/>
        <v>6.7845985635800936</v>
      </c>
      <c r="AU100" s="37">
        <f t="shared" si="7"/>
        <v>11.902853471026711</v>
      </c>
      <c r="AV100" s="37">
        <f t="shared" si="8"/>
        <v>10.411661002794212</v>
      </c>
      <c r="AW100" s="37">
        <f t="shared" si="9"/>
        <v>6.0014761740772631</v>
      </c>
      <c r="AX100" s="58"/>
      <c r="AY100" s="39">
        <f>'ONE BELLCRANK'!$H$50/AB100</f>
        <v>1681.2321758767475</v>
      </c>
      <c r="AZ100" s="58"/>
      <c r="BA100" s="39">
        <f t="shared" si="10"/>
        <v>6586.0001157287988</v>
      </c>
      <c r="BC100" s="58"/>
      <c r="BD100" s="58"/>
      <c r="BE100" s="58"/>
      <c r="BF100" s="58"/>
      <c r="BG100" s="58"/>
      <c r="BH100" s="58"/>
      <c r="BI100" s="58"/>
      <c r="BJ100" s="58"/>
      <c r="BK100" s="58"/>
      <c r="BL100" s="58"/>
      <c r="BM100" s="58"/>
      <c r="BN100" s="58"/>
      <c r="BO100" s="58"/>
      <c r="BP100" s="58"/>
      <c r="BQ100" s="58"/>
      <c r="BR100" s="58"/>
      <c r="BS100" s="58"/>
      <c r="BT100" s="58"/>
      <c r="BU100" s="58"/>
      <c r="BV100" s="58"/>
      <c r="BW100" s="58"/>
      <c r="BX100" s="58"/>
      <c r="BY100" s="58"/>
      <c r="BZ100" s="58"/>
      <c r="CA100" s="58"/>
      <c r="CB100" s="58"/>
      <c r="CC100" s="58"/>
      <c r="CD100" s="58"/>
      <c r="CE100" s="58"/>
      <c r="CF100" s="58"/>
      <c r="CG100" s="58"/>
    </row>
    <row r="101" spans="1:85" s="2" customFormat="1" ht="13.8" x14ac:dyDescent="0.3">
      <c r="A101" s="19"/>
      <c r="B101" s="19"/>
      <c r="C101" s="19"/>
      <c r="D101" s="19"/>
      <c r="E101" s="19"/>
      <c r="F101" s="19"/>
      <c r="G101" s="19"/>
      <c r="H101" s="19"/>
      <c r="I101" s="19"/>
      <c r="J101" s="19"/>
      <c r="K101" s="19"/>
      <c r="M101" s="15"/>
      <c r="N101" s="15"/>
      <c r="O101" s="15"/>
      <c r="P101" s="15"/>
      <c r="Q101" s="15"/>
      <c r="R101" s="16"/>
      <c r="S101" s="16"/>
      <c r="W101" s="37">
        <f t="shared" si="11"/>
        <v>98.108108108108183</v>
      </c>
      <c r="X101" s="37">
        <f>'ONE BELLCRANK'!$C$46*COS(RADIANS(W101))+'ONE BELLCRANK'!$C$56</f>
        <v>-0.42312399577476201</v>
      </c>
      <c r="Y101" s="37">
        <f>'ONE BELLCRANK'!$C$46*SIN(RADIANS(W101))+'ONE BELLCRANK'!$D$56</f>
        <v>3.470011125265291</v>
      </c>
      <c r="Z101" s="37"/>
      <c r="AA101" s="37"/>
      <c r="AB101" s="37">
        <f>(ABS(('ONE BELLCRANK'!W47-X101)*('ONE BELLCRANK'!X47-'ONE BELLCRANK'!$AL$31)-('ONE BELLCRANK'!W47-'ONE BELLCRANK'!$AK$31)*('ONE BELLCRANK'!X47-Y101)))/SQRT(('ONE BELLCRANK'!W47-X101)^2+('ONE BELLCRANK'!X47-Y101)^2)</f>
        <v>2.987704393379353</v>
      </c>
      <c r="AC101" s="37"/>
      <c r="AD101" s="37">
        <f>(ABS(('ONE BELLCRANK'!W47-X101)*('ONE BELLCRANK'!X47-'ONE BELLCRANK'!$AL$37)-('ONE BELLCRANK'!W47-'ONE BELLCRANK'!$AK$37)*('ONE BELLCRANK'!X47-Y101)))/SQRT(('ONE BELLCRANK'!W47-X101)^2+('ONE BELLCRANK'!X47-Y101)^2)</f>
        <v>3.8878661623813073</v>
      </c>
      <c r="AE101" s="37"/>
      <c r="AF101" s="37">
        <f t="shared" si="12"/>
        <v>-0.42312399577476201</v>
      </c>
      <c r="AG101" s="37">
        <f t="shared" si="12"/>
        <v>3.470011125265291</v>
      </c>
      <c r="AH101" s="37">
        <f>'ONE BELLCRANK'!$C$47</f>
        <v>11</v>
      </c>
      <c r="AI101" s="37">
        <f>'ONE BELLCRANK'!$AK$37</f>
        <v>10.303000000000001</v>
      </c>
      <c r="AJ101" s="37">
        <f>'ONE BELLCRANK'!$AL$37</f>
        <v>10</v>
      </c>
      <c r="AK101" s="37">
        <f>'ONE BELLCRANK'!$C$48</f>
        <v>4</v>
      </c>
      <c r="AL101" s="37"/>
      <c r="AM101" s="37">
        <f t="shared" si="1"/>
        <v>13.934753970422587</v>
      </c>
      <c r="AN101" s="37">
        <f t="shared" si="2"/>
        <v>-0.60879296913843284</v>
      </c>
      <c r="AO101" s="37"/>
      <c r="AP101" s="37">
        <f t="shared" si="3"/>
        <v>1.3706288792723889</v>
      </c>
      <c r="AQ101" s="37">
        <f t="shared" si="4"/>
        <v>-24.421972565667719</v>
      </c>
      <c r="AR101" s="37">
        <f t="shared" si="5"/>
        <v>97.189636901680245</v>
      </c>
      <c r="AS101" s="37"/>
      <c r="AT101" s="37">
        <f t="shared" si="6"/>
        <v>6.7400247283624051</v>
      </c>
      <c r="AU101" s="37">
        <f t="shared" si="7"/>
        <v>11.818022885911779</v>
      </c>
      <c r="AV101" s="37">
        <f t="shared" si="8"/>
        <v>10.281962475605418</v>
      </c>
      <c r="AW101" s="37">
        <f t="shared" si="9"/>
        <v>6.0000553225616562</v>
      </c>
      <c r="AX101" s="58"/>
      <c r="AY101" s="39">
        <f>'ONE BELLCRANK'!$H$50/AB101</f>
        <v>1673.5256711071627</v>
      </c>
      <c r="AZ101" s="58"/>
      <c r="BA101" s="39">
        <f t="shared" si="10"/>
        <v>6506.4438285740061</v>
      </c>
      <c r="BC101" s="58"/>
      <c r="BD101" s="58"/>
      <c r="BE101" s="58"/>
      <c r="BF101" s="58"/>
      <c r="BG101" s="58"/>
      <c r="BH101" s="58"/>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8"/>
      <c r="CG101" s="58"/>
    </row>
    <row r="102" spans="1:85" s="2" customFormat="1" ht="13.8" x14ac:dyDescent="0.3">
      <c r="A102" s="19"/>
      <c r="B102" s="19"/>
      <c r="C102" s="19"/>
      <c r="D102" s="19"/>
      <c r="E102" s="19"/>
      <c r="F102" s="19"/>
      <c r="G102" s="19"/>
      <c r="H102" s="19"/>
      <c r="I102" s="19"/>
      <c r="J102" s="19"/>
      <c r="K102" s="19"/>
      <c r="M102" s="15"/>
      <c r="N102" s="15"/>
      <c r="O102" s="15"/>
      <c r="P102" s="15"/>
      <c r="Q102" s="15"/>
      <c r="R102" s="16"/>
      <c r="S102" s="16"/>
      <c r="W102" s="37">
        <f t="shared" si="11"/>
        <v>100.54054054054062</v>
      </c>
      <c r="X102" s="37">
        <f>'ONE BELLCRANK'!$C$46*COS(RADIANS(W102))+'ONE BELLCRANK'!$C$56</f>
        <v>-0.54879359241716363</v>
      </c>
      <c r="Y102" s="37">
        <f>'ONE BELLCRANK'!$C$46*SIN(RADIANS(W102))+'ONE BELLCRANK'!$D$56</f>
        <v>3.449377153387112</v>
      </c>
      <c r="Z102" s="37"/>
      <c r="AA102" s="37"/>
      <c r="AB102" s="37">
        <f>(ABS(('ONE BELLCRANK'!W48-X102)*('ONE BELLCRANK'!X48-'ONE BELLCRANK'!$AL$31)-('ONE BELLCRANK'!W48-'ONE BELLCRANK'!$AK$31)*('ONE BELLCRANK'!X48-Y102)))/SQRT(('ONE BELLCRANK'!W48-X102)^2+('ONE BELLCRANK'!X48-Y102)^2)</f>
        <v>2.9962043901506834</v>
      </c>
      <c r="AC102" s="37"/>
      <c r="AD102" s="37">
        <f>(ABS(('ONE BELLCRANK'!W48-X102)*('ONE BELLCRANK'!X48-'ONE BELLCRANK'!$AL$37)-('ONE BELLCRANK'!W48-'ONE BELLCRANK'!$AK$37)*('ONE BELLCRANK'!X48-Y102)))/SQRT(('ONE BELLCRANK'!W48-X102)^2+('ONE BELLCRANK'!X48-Y102)^2)</f>
        <v>3.8525596423460851</v>
      </c>
      <c r="AE102" s="37"/>
      <c r="AF102" s="37">
        <f t="shared" si="12"/>
        <v>-0.54879359241716363</v>
      </c>
      <c r="AG102" s="37">
        <f t="shared" si="12"/>
        <v>3.449377153387112</v>
      </c>
      <c r="AH102" s="37">
        <f>'ONE BELLCRANK'!$C$47</f>
        <v>11</v>
      </c>
      <c r="AI102" s="37">
        <f>'ONE BELLCRANK'!$AK$37</f>
        <v>10.303000000000001</v>
      </c>
      <c r="AJ102" s="37">
        <f>'ONE BELLCRANK'!$AL$37</f>
        <v>10</v>
      </c>
      <c r="AK102" s="37">
        <f>'ONE BELLCRANK'!$C$48</f>
        <v>4</v>
      </c>
      <c r="AL102" s="37"/>
      <c r="AM102" s="37">
        <f t="shared" si="1"/>
        <v>13.774332754334266</v>
      </c>
      <c r="AN102" s="37">
        <f t="shared" si="2"/>
        <v>-0.6036442539038176</v>
      </c>
      <c r="AO102" s="37"/>
      <c r="AP102" s="37">
        <f t="shared" si="3"/>
        <v>1.3643863852710967</v>
      </c>
      <c r="AQ102" s="37">
        <f t="shared" si="4"/>
        <v>-24.190900141083979</v>
      </c>
      <c r="AR102" s="37">
        <f t="shared" si="5"/>
        <v>96.050151091313893</v>
      </c>
      <c r="AS102" s="37"/>
      <c r="AT102" s="37">
        <f t="shared" si="6"/>
        <v>6.6951903243319588</v>
      </c>
      <c r="AU102" s="37">
        <f t="shared" si="7"/>
        <v>11.727341698725539</v>
      </c>
      <c r="AV102" s="37">
        <f t="shared" si="8"/>
        <v>10.150716768856698</v>
      </c>
      <c r="AW102" s="37">
        <f t="shared" si="9"/>
        <v>6.0028998239332862</v>
      </c>
      <c r="AX102" s="58"/>
      <c r="AY102" s="39">
        <f>'ONE BELLCRANK'!$H$50/AB102</f>
        <v>1668.778010083799</v>
      </c>
      <c r="AZ102" s="58"/>
      <c r="BA102" s="39">
        <f t="shared" si="10"/>
        <v>6429.066813683452</v>
      </c>
      <c r="BC102" s="58"/>
      <c r="BD102" s="58"/>
      <c r="BE102" s="58"/>
      <c r="BF102" s="58"/>
      <c r="BG102" s="58"/>
      <c r="BH102" s="58"/>
      <c r="BI102" s="58"/>
      <c r="BJ102" s="58"/>
      <c r="BK102" s="58"/>
      <c r="BL102" s="58"/>
      <c r="BM102" s="58"/>
      <c r="BN102" s="58"/>
      <c r="BO102" s="58"/>
      <c r="BP102" s="58"/>
      <c r="BQ102" s="58"/>
      <c r="BR102" s="58"/>
      <c r="BS102" s="58"/>
      <c r="BT102" s="58"/>
      <c r="BU102" s="58"/>
      <c r="BV102" s="58"/>
      <c r="BW102" s="58"/>
      <c r="BX102" s="58"/>
      <c r="BY102" s="58"/>
      <c r="BZ102" s="58"/>
      <c r="CA102" s="58"/>
      <c r="CB102" s="58"/>
      <c r="CC102" s="58"/>
      <c r="CD102" s="58"/>
      <c r="CE102" s="58"/>
      <c r="CF102" s="58"/>
      <c r="CG102" s="58"/>
    </row>
    <row r="103" spans="1:85" s="2" customFormat="1" ht="13.8" x14ac:dyDescent="0.3">
      <c r="A103" s="19"/>
      <c r="B103" s="19"/>
      <c r="C103" s="19"/>
      <c r="D103" s="19"/>
      <c r="E103" s="19"/>
      <c r="F103" s="19"/>
      <c r="G103" s="19"/>
      <c r="H103" s="19"/>
      <c r="I103" s="19"/>
      <c r="J103" s="19"/>
      <c r="K103" s="19"/>
      <c r="M103" s="15"/>
      <c r="N103" s="15"/>
      <c r="O103" s="15"/>
      <c r="P103" s="15"/>
      <c r="Q103" s="15"/>
      <c r="R103" s="16"/>
      <c r="S103" s="16"/>
      <c r="W103" s="37">
        <f t="shared" si="11"/>
        <v>102.97297297297305</v>
      </c>
      <c r="X103" s="37">
        <f>'ONE BELLCRANK'!$C$46*COS(RADIANS(W103))+'ONE BELLCRANK'!$C$56</f>
        <v>-0.67347422591272166</v>
      </c>
      <c r="Y103" s="37">
        <f>'ONE BELLCRANK'!$C$46*SIN(RADIANS(W103))+'ONE BELLCRANK'!$D$56</f>
        <v>3.4234282045282489</v>
      </c>
      <c r="Z103" s="37"/>
      <c r="AA103" s="37"/>
      <c r="AB103" s="37">
        <f>(ABS(('ONE BELLCRANK'!W49-X103)*('ONE BELLCRANK'!X49-'ONE BELLCRANK'!$AL$31)-('ONE BELLCRANK'!W49-'ONE BELLCRANK'!$AK$31)*('ONE BELLCRANK'!X49-Y103)))/SQRT(('ONE BELLCRANK'!W49-X103)^2+('ONE BELLCRANK'!X49-Y103)^2)</f>
        <v>2.9998198310579665</v>
      </c>
      <c r="AC103" s="37"/>
      <c r="AD103" s="37">
        <f>(ABS(('ONE BELLCRANK'!W49-X103)*('ONE BELLCRANK'!X49-'ONE BELLCRANK'!$AL$37)-('ONE BELLCRANK'!W49-'ONE BELLCRANK'!$AK$37)*('ONE BELLCRANK'!X49-Y103)))/SQRT(('ONE BELLCRANK'!W49-X103)^2+('ONE BELLCRANK'!X49-Y103)^2)</f>
        <v>3.8109450119138852</v>
      </c>
      <c r="AE103" s="37"/>
      <c r="AF103" s="37">
        <f t="shared" si="12"/>
        <v>-0.67347422591272166</v>
      </c>
      <c r="AG103" s="37">
        <f t="shared" si="12"/>
        <v>3.4234282045282489</v>
      </c>
      <c r="AH103" s="37">
        <f>'ONE BELLCRANK'!$C$47</f>
        <v>11</v>
      </c>
      <c r="AI103" s="37">
        <f>'ONE BELLCRANK'!$AK$37</f>
        <v>10.303000000000001</v>
      </c>
      <c r="AJ103" s="37">
        <f>'ONE BELLCRANK'!$AL$37</f>
        <v>10</v>
      </c>
      <c r="AK103" s="37">
        <f>'ONE BELLCRANK'!$C$48</f>
        <v>4</v>
      </c>
      <c r="AL103" s="37"/>
      <c r="AM103" s="37">
        <f t="shared" si="1"/>
        <v>13.619053561373025</v>
      </c>
      <c r="AN103" s="37">
        <f t="shared" si="2"/>
        <v>-0.59915157272870945</v>
      </c>
      <c r="AO103" s="37"/>
      <c r="AP103" s="37">
        <f t="shared" si="3"/>
        <v>1.358982607103286</v>
      </c>
      <c r="AQ103" s="37">
        <f t="shared" si="4"/>
        <v>-23.973637413098572</v>
      </c>
      <c r="AR103" s="37">
        <f t="shared" si="5"/>
        <v>94.996211221894725</v>
      </c>
      <c r="AS103" s="37"/>
      <c r="AT103" s="37">
        <f t="shared" si="6"/>
        <v>6.6504957772803088</v>
      </c>
      <c r="AU103" s="37">
        <f t="shared" si="7"/>
        <v>11.630709325114328</v>
      </c>
      <c r="AV103" s="37">
        <f t="shared" si="8"/>
        <v>10.018055499050003</v>
      </c>
      <c r="AW103" s="37">
        <f t="shared" si="9"/>
        <v>6.0101620795603292</v>
      </c>
      <c r="AX103" s="58"/>
      <c r="AY103" s="39">
        <f>'ONE BELLCRANK'!$H$50/AB103</f>
        <v>1666.7667665349811</v>
      </c>
      <c r="AZ103" s="58"/>
      <c r="BA103" s="39">
        <f t="shared" si="10"/>
        <v>6351.9564949503219</v>
      </c>
      <c r="BC103" s="58"/>
      <c r="BD103" s="58"/>
      <c r="BE103" s="58"/>
      <c r="BF103" s="58"/>
      <c r="BG103" s="58"/>
      <c r="BH103" s="58"/>
      <c r="BI103" s="58"/>
      <c r="BJ103" s="58"/>
      <c r="BK103" s="58"/>
      <c r="BL103" s="58"/>
      <c r="BM103" s="58"/>
      <c r="BN103" s="58"/>
      <c r="BO103" s="58"/>
      <c r="BP103" s="58"/>
      <c r="BQ103" s="58"/>
      <c r="BR103" s="58"/>
      <c r="BS103" s="58"/>
      <c r="BT103" s="58"/>
      <c r="BU103" s="58"/>
      <c r="BV103" s="58"/>
      <c r="BW103" s="58"/>
      <c r="BX103" s="58"/>
      <c r="BY103" s="58"/>
      <c r="BZ103" s="58"/>
      <c r="CA103" s="58"/>
      <c r="CB103" s="58"/>
      <c r="CC103" s="58"/>
      <c r="CD103" s="58"/>
      <c r="CE103" s="58"/>
      <c r="CF103" s="58"/>
      <c r="CG103" s="58"/>
    </row>
    <row r="104" spans="1:85" s="2" customFormat="1" ht="13.8" x14ac:dyDescent="0.3">
      <c r="A104" s="19"/>
      <c r="B104" s="19"/>
      <c r="C104" s="19"/>
      <c r="D104" s="19"/>
      <c r="E104" s="19"/>
      <c r="F104" s="19"/>
      <c r="G104" s="19"/>
      <c r="H104" s="19"/>
      <c r="I104" s="19"/>
      <c r="J104" s="19"/>
      <c r="K104" s="19"/>
      <c r="M104" s="15"/>
      <c r="N104" s="15"/>
      <c r="O104" s="15"/>
      <c r="P104" s="15"/>
      <c r="Q104" s="15"/>
      <c r="R104" s="16"/>
      <c r="S104" s="16"/>
      <c r="W104" s="37">
        <f t="shared" si="11"/>
        <v>105.40540540540549</v>
      </c>
      <c r="X104" s="37">
        <f>'ONE BELLCRANK'!$C$46*COS(RADIANS(W104))+'ONE BELLCRANK'!$C$56</f>
        <v>-0.79694121333263301</v>
      </c>
      <c r="Y104" s="37">
        <f>'ONE BELLCRANK'!$C$46*SIN(RADIANS(W104))+'ONE BELLCRANK'!$D$56</f>
        <v>3.3922110404484509</v>
      </c>
      <c r="Z104" s="37"/>
      <c r="AA104" s="37"/>
      <c r="AB104" s="37">
        <f>(ABS(('ONE BELLCRANK'!W50-X104)*('ONE BELLCRANK'!X50-'ONE BELLCRANK'!$AL$31)-('ONE BELLCRANK'!W50-'ONE BELLCRANK'!$AK$31)*('ONE BELLCRANK'!X50-Y104)))/SQRT(('ONE BELLCRANK'!W50-X104)^2+('ONE BELLCRANK'!X50-Y104)^2)</f>
        <v>2.9988685347168378</v>
      </c>
      <c r="AC104" s="37"/>
      <c r="AD104" s="37">
        <f>(ABS(('ONE BELLCRANK'!W50-X104)*('ONE BELLCRANK'!X50-'ONE BELLCRANK'!$AL$37)-('ONE BELLCRANK'!W50-'ONE BELLCRANK'!$AK$37)*('ONE BELLCRANK'!X50-Y104)))/SQRT(('ONE BELLCRANK'!W50-X104)^2+('ONE BELLCRANK'!X50-Y104)^2)</f>
        <v>3.7624968941800674</v>
      </c>
      <c r="AE104" s="37"/>
      <c r="AF104" s="37">
        <f t="shared" si="12"/>
        <v>-0.79694121333263301</v>
      </c>
      <c r="AG104" s="37">
        <f t="shared" si="12"/>
        <v>3.3922110404484509</v>
      </c>
      <c r="AH104" s="37">
        <f>'ONE BELLCRANK'!$C$47</f>
        <v>11</v>
      </c>
      <c r="AI104" s="37">
        <f>'ONE BELLCRANK'!$AK$37</f>
        <v>10.303000000000001</v>
      </c>
      <c r="AJ104" s="37">
        <f>'ONE BELLCRANK'!$AL$37</f>
        <v>10</v>
      </c>
      <c r="AK104" s="37">
        <f>'ONE BELLCRANK'!$C$48</f>
        <v>4</v>
      </c>
      <c r="AL104" s="37"/>
      <c r="AM104" s="37">
        <f t="shared" si="1"/>
        <v>13.468972141960437</v>
      </c>
      <c r="AN104" s="37">
        <f t="shared" si="2"/>
        <v>-0.59529945542546103</v>
      </c>
      <c r="AO104" s="37"/>
      <c r="AP104" s="37">
        <f t="shared" si="3"/>
        <v>1.3543814416298505</v>
      </c>
      <c r="AQ104" s="37">
        <f t="shared" si="4"/>
        <v>-23.769402984002454</v>
      </c>
      <c r="AR104" s="37">
        <f t="shared" si="5"/>
        <v>94.023379603669525</v>
      </c>
      <c r="AS104" s="37"/>
      <c r="AT104" s="37">
        <f t="shared" si="6"/>
        <v>6.6063545230712561</v>
      </c>
      <c r="AU104" s="37">
        <f t="shared" si="7"/>
        <v>11.528009233578858</v>
      </c>
      <c r="AV104" s="37">
        <f t="shared" si="8"/>
        <v>9.884080501466153</v>
      </c>
      <c r="AW104" s="37">
        <f t="shared" si="9"/>
        <v>6.0219971777601558</v>
      </c>
      <c r="AX104" s="58"/>
      <c r="AY104" s="39">
        <f>'ONE BELLCRANK'!$H$50/AB104</f>
        <v>1667.2954956567028</v>
      </c>
      <c r="AZ104" s="58"/>
      <c r="BA104" s="39">
        <f t="shared" si="10"/>
        <v>6273.19412408876</v>
      </c>
      <c r="BC104" s="58"/>
      <c r="BD104" s="58"/>
      <c r="BE104" s="58"/>
      <c r="BF104" s="58"/>
      <c r="BG104" s="58"/>
      <c r="BH104" s="58"/>
      <c r="BI104" s="58"/>
      <c r="BJ104" s="58"/>
      <c r="BK104" s="58"/>
      <c r="BL104" s="58"/>
      <c r="BM104" s="58"/>
      <c r="BN104" s="58"/>
      <c r="BO104" s="58"/>
      <c r="BP104" s="58"/>
      <c r="BQ104" s="58"/>
      <c r="BR104" s="58"/>
      <c r="BS104" s="58"/>
      <c r="BT104" s="58"/>
      <c r="BU104" s="58"/>
      <c r="BV104" s="58"/>
      <c r="BW104" s="58"/>
      <c r="BX104" s="58"/>
      <c r="BY104" s="58"/>
      <c r="BZ104" s="58"/>
      <c r="CA104" s="58"/>
      <c r="CB104" s="58"/>
      <c r="CC104" s="58"/>
      <c r="CD104" s="58"/>
      <c r="CE104" s="58"/>
      <c r="CF104" s="58"/>
      <c r="CG104" s="58"/>
    </row>
    <row r="105" spans="1:85" s="2" customFormat="1" ht="13.8" x14ac:dyDescent="0.3">
      <c r="A105" s="19"/>
      <c r="B105" s="20"/>
      <c r="C105" s="19"/>
      <c r="D105" s="24"/>
      <c r="E105" s="19"/>
      <c r="F105" s="19"/>
      <c r="G105" s="19"/>
      <c r="H105" s="19"/>
      <c r="I105" s="19"/>
      <c r="J105" s="19"/>
      <c r="K105" s="19"/>
      <c r="M105" s="15"/>
      <c r="N105" s="15"/>
      <c r="O105" s="15"/>
      <c r="P105" s="15"/>
      <c r="Q105" s="15"/>
      <c r="R105" s="16"/>
      <c r="S105" s="16"/>
      <c r="W105" s="37">
        <f t="shared" si="11"/>
        <v>107.83783783783792</v>
      </c>
      <c r="X105" s="37">
        <f>'ONE BELLCRANK'!$C$46*COS(RADIANS(W105))+'ONE BELLCRANK'!$C$56</f>
        <v>-0.91897205882035471</v>
      </c>
      <c r="Y105" s="37">
        <f>'ONE BELLCRANK'!$C$46*SIN(RADIANS(W105))+'ONE BELLCRANK'!$D$56</f>
        <v>3.3557819165873783</v>
      </c>
      <c r="Z105" s="37"/>
      <c r="AA105" s="37"/>
      <c r="AB105" s="37">
        <f>(ABS(('ONE BELLCRANK'!W51-X105)*('ONE BELLCRANK'!X51-'ONE BELLCRANK'!$AL$31)-('ONE BELLCRANK'!W51-'ONE BELLCRANK'!$AK$31)*('ONE BELLCRANK'!X51-Y105)))/SQRT(('ONE BELLCRANK'!W51-X105)^2+('ONE BELLCRANK'!X51-Y105)^2)</f>
        <v>2.9936736456046908</v>
      </c>
      <c r="AC105" s="37"/>
      <c r="AD105" s="37">
        <f>(ABS(('ONE BELLCRANK'!W51-X105)*('ONE BELLCRANK'!X51-'ONE BELLCRANK'!$AL$37)-('ONE BELLCRANK'!W51-'ONE BELLCRANK'!$AK$37)*('ONE BELLCRANK'!X51-Y105)))/SQRT(('ONE BELLCRANK'!W51-X105)^2+('ONE BELLCRANK'!X51-Y105)^2)</f>
        <v>3.7066577011800614</v>
      </c>
      <c r="AE105" s="37"/>
      <c r="AF105" s="37">
        <f t="shared" si="12"/>
        <v>-0.91897205882035471</v>
      </c>
      <c r="AG105" s="37">
        <f t="shared" si="12"/>
        <v>3.3557819165873783</v>
      </c>
      <c r="AH105" s="37">
        <f>'ONE BELLCRANK'!$C$47</f>
        <v>11</v>
      </c>
      <c r="AI105" s="37">
        <f>'ONE BELLCRANK'!$AK$37</f>
        <v>10.303000000000001</v>
      </c>
      <c r="AJ105" s="37">
        <f>'ONE BELLCRANK'!$AL$37</f>
        <v>10</v>
      </c>
      <c r="AK105" s="37">
        <f>'ONE BELLCRANK'!$C$48</f>
        <v>4</v>
      </c>
      <c r="AL105" s="37"/>
      <c r="AM105" s="37">
        <f t="shared" si="1"/>
        <v>13.324129908538023</v>
      </c>
      <c r="AN105" s="37">
        <f t="shared" si="2"/>
        <v>-0.592072235484701</v>
      </c>
      <c r="AO105" s="37"/>
      <c r="AP105" s="37">
        <f t="shared" si="3"/>
        <v>1.3505495320318512</v>
      </c>
      <c r="AQ105" s="37">
        <f t="shared" si="4"/>
        <v>-23.577454277275592</v>
      </c>
      <c r="AR105" s="37">
        <f t="shared" si="5"/>
        <v>93.127225924262916</v>
      </c>
      <c r="AS105" s="37"/>
      <c r="AT105" s="37">
        <f t="shared" si="6"/>
        <v>6.5631949904474913</v>
      </c>
      <c r="AU105" s="37">
        <f t="shared" si="7"/>
        <v>11.419104820133441</v>
      </c>
      <c r="AV105" s="37">
        <f t="shared" si="8"/>
        <v>9.7488603928798305</v>
      </c>
      <c r="AW105" s="37">
        <f t="shared" si="9"/>
        <v>6.0385697916256653</v>
      </c>
      <c r="AX105" s="58"/>
      <c r="AY105" s="39">
        <f>'ONE BELLCRANK'!$H$50/AB105</f>
        <v>1670.1887352821493</v>
      </c>
      <c r="AZ105" s="58"/>
      <c r="BA105" s="39">
        <f t="shared" si="10"/>
        <v>6190.8179380577658</v>
      </c>
      <c r="BC105" s="58"/>
      <c r="BD105" s="58"/>
      <c r="BE105" s="58"/>
      <c r="BF105" s="58"/>
      <c r="BG105" s="58"/>
      <c r="BH105" s="78"/>
      <c r="BI105" s="78"/>
      <c r="BJ105" s="78"/>
      <c r="BK105" s="78"/>
      <c r="BL105" s="78"/>
      <c r="BM105" s="78"/>
      <c r="BN105" s="78"/>
      <c r="BO105" s="78"/>
      <c r="BP105" s="58"/>
      <c r="BQ105" s="58"/>
      <c r="BR105" s="58"/>
      <c r="BS105" s="58"/>
      <c r="BT105" s="58"/>
      <c r="BU105" s="58"/>
      <c r="BV105" s="58"/>
      <c r="BW105" s="58"/>
      <c r="BX105" s="58"/>
      <c r="BY105" s="58"/>
      <c r="BZ105" s="58"/>
      <c r="CA105" s="58"/>
      <c r="CB105" s="58"/>
      <c r="CC105" s="58"/>
      <c r="CD105" s="58"/>
      <c r="CE105" s="58"/>
      <c r="CF105" s="58"/>
      <c r="CG105" s="58"/>
    </row>
    <row r="106" spans="1:85" s="2" customFormat="1" ht="13.8" x14ac:dyDescent="0.3">
      <c r="A106" s="19"/>
      <c r="B106" s="19"/>
      <c r="C106" s="19"/>
      <c r="D106" s="19"/>
      <c r="E106" s="19"/>
      <c r="F106" s="19"/>
      <c r="G106" s="19"/>
      <c r="H106" s="19"/>
      <c r="I106" s="19"/>
      <c r="J106" s="19"/>
      <c r="K106" s="19"/>
      <c r="M106" s="15"/>
      <c r="N106" s="15"/>
      <c r="O106" s="15"/>
      <c r="P106" s="15"/>
      <c r="Q106" s="15"/>
      <c r="R106" s="16"/>
      <c r="S106" s="16"/>
      <c r="W106" s="37">
        <f t="shared" si="11"/>
        <v>110.27027027027036</v>
      </c>
      <c r="X106" s="37">
        <f>'ONE BELLCRANK'!$C$46*COS(RADIANS(W106))+'ONE BELLCRANK'!$C$56</f>
        <v>-1.0393468545441751</v>
      </c>
      <c r="Y106" s="37">
        <f>'ONE BELLCRANK'!$C$46*SIN(RADIANS(W106))+'ONE BELLCRANK'!$D$56</f>
        <v>3.3142064806884961</v>
      </c>
      <c r="Z106" s="37"/>
      <c r="AA106" s="37"/>
      <c r="AB106" s="37">
        <f>(ABS(('ONE BELLCRANK'!W52-X106)*('ONE BELLCRANK'!X52-'ONE BELLCRANK'!$AL$31)-('ONE BELLCRANK'!W52-'ONE BELLCRANK'!$AK$31)*('ONE BELLCRANK'!X52-Y106)))/SQRT(('ONE BELLCRANK'!W52-X106)^2+('ONE BELLCRANK'!X52-Y106)^2)</f>
        <v>2.9845623888965549</v>
      </c>
      <c r="AC106" s="37"/>
      <c r="AD106" s="37">
        <f>(ABS(('ONE BELLCRANK'!W52-X106)*('ONE BELLCRANK'!X52-'ONE BELLCRANK'!$AL$37)-('ONE BELLCRANK'!W52-'ONE BELLCRANK'!$AK$37)*('ONE BELLCRANK'!X52-Y106)))/SQRT(('ONE BELLCRANK'!W52-X106)^2+('ONE BELLCRANK'!X52-Y106)^2)</f>
        <v>3.6428278896584945</v>
      </c>
      <c r="AE106" s="37"/>
      <c r="AF106" s="37">
        <f t="shared" si="12"/>
        <v>-1.0393468545441751</v>
      </c>
      <c r="AG106" s="37">
        <f t="shared" si="12"/>
        <v>3.3142064806884961</v>
      </c>
      <c r="AH106" s="37">
        <f>'ONE BELLCRANK'!$C$47</f>
        <v>11</v>
      </c>
      <c r="AI106" s="37">
        <f>'ONE BELLCRANK'!$AK$37</f>
        <v>10.303000000000001</v>
      </c>
      <c r="AJ106" s="37">
        <f>'ONE BELLCRANK'!$AL$37</f>
        <v>10</v>
      </c>
      <c r="AK106" s="37">
        <f>'ONE BELLCRANK'!$C$48</f>
        <v>4</v>
      </c>
      <c r="AL106" s="37"/>
      <c r="AM106" s="37">
        <f t="shared" si="1"/>
        <v>13.184555469641879</v>
      </c>
      <c r="AN106" s="37">
        <f t="shared" si="2"/>
        <v>-0.58945415838988569</v>
      </c>
      <c r="AO106" s="37"/>
      <c r="AP106" s="37">
        <f t="shared" si="3"/>
        <v>1.3474562048431284</v>
      </c>
      <c r="AQ106" s="37">
        <f t="shared" si="4"/>
        <v>-23.397089708423049</v>
      </c>
      <c r="AR106" s="37">
        <f t="shared" si="5"/>
        <v>92.303361924623061</v>
      </c>
      <c r="AS106" s="37"/>
      <c r="AT106" s="37">
        <f t="shared" si="6"/>
        <v>6.5214636214736599</v>
      </c>
      <c r="AU106" s="37">
        <f t="shared" si="7"/>
        <v>11.303833815285456</v>
      </c>
      <c r="AV106" s="37">
        <f t="shared" si="8"/>
        <v>9.6124264822232526</v>
      </c>
      <c r="AW106" s="37">
        <f t="shared" si="9"/>
        <v>6.0600624095621267</v>
      </c>
      <c r="AX106" s="58"/>
      <c r="AY106" s="39">
        <f>'ONE BELLCRANK'!$H$50/AB106</f>
        <v>1675.2874788617128</v>
      </c>
      <c r="AZ106" s="58"/>
      <c r="BA106" s="39">
        <f t="shared" si="10"/>
        <v>6102.7839511931124</v>
      </c>
      <c r="BC106" s="58"/>
      <c r="BD106" s="58"/>
      <c r="BE106" s="58"/>
      <c r="BF106" s="58"/>
      <c r="BG106" s="58"/>
      <c r="BH106" s="78"/>
      <c r="BI106" s="78"/>
      <c r="BJ106" s="78"/>
      <c r="BK106" s="78"/>
      <c r="BL106" s="78"/>
      <c r="BM106" s="78"/>
      <c r="BN106" s="78"/>
      <c r="BO106" s="78"/>
      <c r="BP106" s="58"/>
      <c r="BQ106" s="58"/>
      <c r="BR106" s="58"/>
      <c r="BS106" s="58"/>
      <c r="BT106" s="58"/>
      <c r="BU106" s="58"/>
      <c r="BV106" s="58"/>
      <c r="BW106" s="58"/>
      <c r="BX106" s="58"/>
      <c r="BY106" s="58"/>
      <c r="BZ106" s="58"/>
      <c r="CA106" s="58"/>
      <c r="CB106" s="58"/>
      <c r="CC106" s="58"/>
      <c r="CD106" s="58"/>
      <c r="CE106" s="58"/>
      <c r="CF106" s="58"/>
      <c r="CG106" s="58"/>
    </row>
    <row r="107" spans="1:85" s="2" customFormat="1" ht="13.8" x14ac:dyDescent="0.3">
      <c r="A107" s="19"/>
      <c r="B107" s="19"/>
      <c r="C107" s="23"/>
      <c r="D107" s="19"/>
      <c r="E107" s="23"/>
      <c r="F107" s="19"/>
      <c r="G107" s="23"/>
      <c r="H107" s="19"/>
      <c r="I107" s="19"/>
      <c r="J107" s="19"/>
      <c r="K107" s="19"/>
      <c r="M107" s="15"/>
      <c r="N107" s="15"/>
      <c r="O107" s="15"/>
      <c r="P107" s="15"/>
      <c r="Q107" s="15"/>
      <c r="R107" s="16"/>
      <c r="S107" s="16"/>
      <c r="W107" s="37">
        <f t="shared" si="11"/>
        <v>112.70270270270279</v>
      </c>
      <c r="X107" s="37">
        <f>'ONE BELLCRANK'!$C$46*COS(RADIANS(W107))+'ONE BELLCRANK'!$C$56</f>
        <v>-1.1578486769859904</v>
      </c>
      <c r="Y107" s="37">
        <f>'ONE BELLCRANK'!$C$46*SIN(RADIANS(W107))+'ONE BELLCRANK'!$D$56</f>
        <v>3.2675596544974042</v>
      </c>
      <c r="Z107" s="37"/>
      <c r="AA107" s="37"/>
      <c r="AB107" s="37">
        <f>(ABS(('ONE BELLCRANK'!W53-X107)*('ONE BELLCRANK'!X53-'ONE BELLCRANK'!$AL$31)-('ONE BELLCRANK'!W53-'ONE BELLCRANK'!$AK$31)*('ONE BELLCRANK'!X53-Y107)))/SQRT(('ONE BELLCRANK'!W53-X107)^2+('ONE BELLCRANK'!X53-Y107)^2)</f>
        <v>2.971865544674019</v>
      </c>
      <c r="AC107" s="37"/>
      <c r="AD107" s="37">
        <f>(ABS(('ONE BELLCRANK'!W53-X107)*('ONE BELLCRANK'!X53-'ONE BELLCRANK'!$AL$37)-('ONE BELLCRANK'!W53-'ONE BELLCRANK'!$AK$37)*('ONE BELLCRANK'!X53-Y107)))/SQRT(('ONE BELLCRANK'!W53-X107)^2+('ONE BELLCRANK'!X53-Y107)^2)</f>
        <v>3.5703528754260065</v>
      </c>
      <c r="AE107" s="37"/>
      <c r="AF107" s="37">
        <f t="shared" si="12"/>
        <v>-1.1578486769859904</v>
      </c>
      <c r="AG107" s="37">
        <f t="shared" si="12"/>
        <v>3.2675596544974042</v>
      </c>
      <c r="AH107" s="37">
        <f>'ONE BELLCRANK'!$C$47</f>
        <v>11</v>
      </c>
      <c r="AI107" s="37">
        <f>'ONE BELLCRANK'!$AK$37</f>
        <v>10.303000000000001</v>
      </c>
      <c r="AJ107" s="37">
        <f>'ONE BELLCRANK'!$AL$37</f>
        <v>10</v>
      </c>
      <c r="AK107" s="37">
        <f>'ONE BELLCRANK'!$C$48</f>
        <v>4</v>
      </c>
      <c r="AL107" s="37"/>
      <c r="AM107" s="37">
        <f t="shared" si="1"/>
        <v>13.050266074369365</v>
      </c>
      <c r="AN107" s="37">
        <f t="shared" si="2"/>
        <v>-0.58742947710510329</v>
      </c>
      <c r="AO107" s="37"/>
      <c r="AP107" s="37">
        <f t="shared" si="3"/>
        <v>1.3450733905719749</v>
      </c>
      <c r="AQ107" s="37">
        <f t="shared" si="4"/>
        <v>-23.227650147070772</v>
      </c>
      <c r="AR107" s="37">
        <f t="shared" si="5"/>
        <v>91.547470883380839</v>
      </c>
      <c r="AS107" s="37"/>
      <c r="AT107" s="37">
        <f t="shared" si="6"/>
        <v>6.4816292555265207</v>
      </c>
      <c r="AU107" s="37">
        <f t="shared" si="7"/>
        <v>11.182000690897537</v>
      </c>
      <c r="AV107" s="37">
        <f t="shared" si="8"/>
        <v>9.4747676542630028</v>
      </c>
      <c r="AW107" s="37">
        <f t="shared" si="9"/>
        <v>6.086685397073853</v>
      </c>
      <c r="AX107" s="58"/>
      <c r="AY107" s="39">
        <f>'ONE BELLCRANK'!$H$50/AB107</f>
        <v>1682.4448902005911</v>
      </c>
      <c r="AZ107" s="58"/>
      <c r="BA107" s="39">
        <f t="shared" si="10"/>
        <v>6006.9219514734723</v>
      </c>
      <c r="BC107" s="58"/>
      <c r="BD107" s="58"/>
      <c r="BE107" s="58"/>
      <c r="BF107" s="58"/>
      <c r="BG107" s="58"/>
      <c r="BH107" s="58"/>
      <c r="BI107" s="58"/>
      <c r="BJ107" s="58"/>
      <c r="BK107" s="58"/>
      <c r="BL107" s="58"/>
      <c r="BM107" s="58"/>
      <c r="BN107" s="58"/>
      <c r="BO107" s="58"/>
      <c r="BP107" s="58"/>
      <c r="BQ107" s="58"/>
      <c r="BR107" s="58"/>
      <c r="BS107" s="58"/>
      <c r="BT107" s="58"/>
      <c r="BU107" s="58"/>
      <c r="BV107" s="58"/>
      <c r="BW107" s="58"/>
      <c r="BX107" s="58"/>
      <c r="BY107" s="58"/>
      <c r="BZ107" s="58"/>
      <c r="CA107" s="58"/>
      <c r="CB107" s="58"/>
      <c r="CC107" s="58"/>
      <c r="CD107" s="58"/>
      <c r="CE107" s="58"/>
      <c r="CF107" s="58"/>
      <c r="CG107" s="58"/>
    </row>
    <row r="108" spans="1:85" s="2" customFormat="1" ht="13.8" x14ac:dyDescent="0.3">
      <c r="A108" s="19"/>
      <c r="B108" s="19"/>
      <c r="C108" s="23"/>
      <c r="D108" s="19"/>
      <c r="E108" s="23"/>
      <c r="F108" s="19"/>
      <c r="G108" s="23"/>
      <c r="H108" s="19"/>
      <c r="I108" s="19"/>
      <c r="J108" s="19"/>
      <c r="K108" s="19"/>
      <c r="M108" s="15"/>
      <c r="N108" s="15"/>
      <c r="O108" s="15"/>
      <c r="P108" s="15"/>
      <c r="Q108" s="15"/>
      <c r="R108" s="16"/>
      <c r="S108" s="16"/>
      <c r="W108" s="37">
        <f t="shared" si="11"/>
        <v>115.13513513513523</v>
      </c>
      <c r="X108" s="37">
        <f>'ONE BELLCRANK'!$C$46*COS(RADIANS(W108))+'ONE BELLCRANK'!$C$56</f>
        <v>-1.2742639778521483</v>
      </c>
      <c r="Y108" s="37">
        <f>'ONE BELLCRANK'!$C$46*SIN(RADIANS(W108))+'ONE BELLCRANK'!$D$56</f>
        <v>3.2159254987477879</v>
      </c>
      <c r="Z108" s="37"/>
      <c r="AA108" s="37"/>
      <c r="AB108" s="37">
        <f>(ABS(('ONE BELLCRANK'!W54-X108)*('ONE BELLCRANK'!X54-'ONE BELLCRANK'!$AL$31)-('ONE BELLCRANK'!W54-'ONE BELLCRANK'!$AK$31)*('ONE BELLCRANK'!X54-Y108)))/SQRT(('ONE BELLCRANK'!W54-X108)^2+('ONE BELLCRANK'!X54-Y108)^2)</f>
        <v>2.9559177667440557</v>
      </c>
      <c r="AC108" s="37"/>
      <c r="AD108" s="37">
        <f>(ABS(('ONE BELLCRANK'!W54-X108)*('ONE BELLCRANK'!X54-'ONE BELLCRANK'!$AL$37)-('ONE BELLCRANK'!W54-'ONE BELLCRANK'!$AK$37)*('ONE BELLCRANK'!X54-Y108)))/SQRT(('ONE BELLCRANK'!W54-X108)^2+('ONE BELLCRANK'!X54-Y108)^2)</f>
        <v>3.4885052956650351</v>
      </c>
      <c r="AE108" s="37"/>
      <c r="AF108" s="37">
        <f t="shared" si="12"/>
        <v>-1.2742639778521483</v>
      </c>
      <c r="AG108" s="37">
        <f t="shared" si="12"/>
        <v>3.2159254987477879</v>
      </c>
      <c r="AH108" s="37">
        <f>'ONE BELLCRANK'!$C$47</f>
        <v>11</v>
      </c>
      <c r="AI108" s="37">
        <f>'ONE BELLCRANK'!$AK$37</f>
        <v>10.303000000000001</v>
      </c>
      <c r="AJ108" s="37">
        <f>'ONE BELLCRANK'!$AL$37</f>
        <v>10</v>
      </c>
      <c r="AK108" s="37">
        <f>'ONE BELLCRANK'!$C$48</f>
        <v>4</v>
      </c>
      <c r="AL108" s="37"/>
      <c r="AM108" s="37">
        <f t="shared" si="1"/>
        <v>12.921268966208636</v>
      </c>
      <c r="AN108" s="37">
        <f t="shared" si="2"/>
        <v>-0.58598253561726377</v>
      </c>
      <c r="AO108" s="37"/>
      <c r="AP108" s="37">
        <f t="shared" si="3"/>
        <v>1.3433755320484377</v>
      </c>
      <c r="AQ108" s="37">
        <f t="shared" si="4"/>
        <v>-23.068519775493858</v>
      </c>
      <c r="AR108" s="37">
        <f t="shared" si="5"/>
        <v>90.855332379411237</v>
      </c>
      <c r="AS108" s="37"/>
      <c r="AT108" s="37">
        <f t="shared" si="6"/>
        <v>6.4441893686662786</v>
      </c>
      <c r="AU108" s="37">
        <f t="shared" si="7"/>
        <v>11.05336627604356</v>
      </c>
      <c r="AV108" s="37">
        <f t="shared" si="8"/>
        <v>9.335823686311528</v>
      </c>
      <c r="AW108" s="37">
        <f t="shared" si="9"/>
        <v>6.1186896570565246</v>
      </c>
      <c r="AX108" s="58"/>
      <c r="AY108" s="39">
        <f>'ONE BELLCRANK'!$H$50/AB108</f>
        <v>1691.522022788713</v>
      </c>
      <c r="AZ108" s="58"/>
      <c r="BA108" s="39">
        <f t="shared" si="10"/>
        <v>5900.8835342324574</v>
      </c>
      <c r="BC108" s="58"/>
      <c r="BD108" s="58"/>
      <c r="BE108" s="58"/>
      <c r="BF108" s="58"/>
      <c r="BG108" s="58"/>
      <c r="BH108" s="58"/>
      <c r="BI108" s="58"/>
      <c r="BJ108" s="58"/>
      <c r="BK108" s="58"/>
      <c r="BL108" s="58"/>
      <c r="BM108" s="58"/>
      <c r="BN108" s="58"/>
      <c r="BO108" s="58"/>
      <c r="BP108" s="58"/>
      <c r="BQ108" s="58"/>
      <c r="BR108" s="58"/>
      <c r="BS108" s="58"/>
      <c r="BT108" s="58"/>
      <c r="BU108" s="58"/>
      <c r="BV108" s="58"/>
      <c r="BW108" s="58"/>
      <c r="BX108" s="58"/>
      <c r="BY108" s="58"/>
      <c r="BZ108" s="58"/>
      <c r="CA108" s="58"/>
      <c r="CB108" s="58"/>
      <c r="CC108" s="58"/>
      <c r="CD108" s="58"/>
      <c r="CE108" s="58"/>
      <c r="CF108" s="58"/>
      <c r="CG108" s="58"/>
    </row>
    <row r="109" spans="1:85" s="2" customFormat="1" ht="13.8" x14ac:dyDescent="0.3">
      <c r="A109" s="19"/>
      <c r="B109" s="19"/>
      <c r="C109" s="25"/>
      <c r="D109" s="19"/>
      <c r="E109" s="23"/>
      <c r="F109" s="19"/>
      <c r="G109" s="19"/>
      <c r="H109" s="19"/>
      <c r="I109" s="19"/>
      <c r="J109" s="19"/>
      <c r="K109" s="19"/>
      <c r="M109" s="15"/>
      <c r="N109" s="15"/>
      <c r="O109" s="15"/>
      <c r="P109" s="15"/>
      <c r="Q109" s="15"/>
      <c r="R109" s="16"/>
      <c r="S109" s="16"/>
      <c r="W109" s="37">
        <f t="shared" si="11"/>
        <v>117.56756756756766</v>
      </c>
      <c r="X109" s="37">
        <f>'ONE BELLCRANK'!$C$46*COS(RADIANS(W109))+'ONE BELLCRANK'!$C$56</f>
        <v>-1.3883829689019009</v>
      </c>
      <c r="Y109" s="37">
        <f>'ONE BELLCRANK'!$C$46*SIN(RADIANS(W109))+'ONE BELLCRANK'!$D$56</f>
        <v>3.1593970616782938</v>
      </c>
      <c r="Z109" s="37"/>
      <c r="AA109" s="37"/>
      <c r="AB109" s="37">
        <f>(ABS(('ONE BELLCRANK'!W55-X109)*('ONE BELLCRANK'!X55-'ONE BELLCRANK'!$AL$31)-('ONE BELLCRANK'!W55-'ONE BELLCRANK'!$AK$31)*('ONE BELLCRANK'!X55-Y109)))/SQRT(('ONE BELLCRANK'!W55-X109)^2+('ONE BELLCRANK'!X55-Y109)^2)</f>
        <v>2.9370589371533988</v>
      </c>
      <c r="AC109" s="37"/>
      <c r="AD109" s="37">
        <f>(ABS(('ONE BELLCRANK'!W55-X109)*('ONE BELLCRANK'!X55-'ONE BELLCRANK'!$AL$37)-('ONE BELLCRANK'!W55-'ONE BELLCRANK'!$AK$37)*('ONE BELLCRANK'!X55-Y109)))/SQRT(('ONE BELLCRANK'!W55-X109)^2+('ONE BELLCRANK'!X55-Y109)^2)</f>
        <v>3.3964606175381804</v>
      </c>
      <c r="AE109" s="37"/>
      <c r="AF109" s="37">
        <f t="shared" si="12"/>
        <v>-1.3883829689019009</v>
      </c>
      <c r="AG109" s="37">
        <f t="shared" si="12"/>
        <v>3.1593970616782938</v>
      </c>
      <c r="AH109" s="37">
        <f>'ONE BELLCRANK'!$C$47</f>
        <v>11</v>
      </c>
      <c r="AI109" s="37">
        <f>'ONE BELLCRANK'!$AK$37</f>
        <v>10.303000000000001</v>
      </c>
      <c r="AJ109" s="37">
        <f>'ONE BELLCRANK'!$AL$37</f>
        <v>10</v>
      </c>
      <c r="AK109" s="37">
        <f>'ONE BELLCRANK'!$C$48</f>
        <v>4</v>
      </c>
      <c r="AL109" s="37"/>
      <c r="AM109" s="37">
        <f t="shared" si="1"/>
        <v>12.797562646535548</v>
      </c>
      <c r="AN109" s="37">
        <f t="shared" si="2"/>
        <v>-0.58509784142022692</v>
      </c>
      <c r="AO109" s="37"/>
      <c r="AP109" s="37">
        <f t="shared" si="3"/>
        <v>1.342339484034609</v>
      </c>
      <c r="AQ109" s="37">
        <f t="shared" si="4"/>
        <v>-22.919126439550958</v>
      </c>
      <c r="AR109" s="37">
        <f t="shared" si="5"/>
        <v>90.222842797490415</v>
      </c>
      <c r="AS109" s="37"/>
      <c r="AT109" s="37">
        <f t="shared" si="6"/>
        <v>6.4096789254783619</v>
      </c>
      <c r="AU109" s="37">
        <f t="shared" si="7"/>
        <v>10.917633374875678</v>
      </c>
      <c r="AV109" s="37">
        <f t="shared" si="8"/>
        <v>9.1954761949856589</v>
      </c>
      <c r="AW109" s="37">
        <f t="shared" si="9"/>
        <v>6.1563830808304276</v>
      </c>
      <c r="AX109" s="58"/>
      <c r="AY109" s="39">
        <f>'ONE BELLCRANK'!$H$50/AB109</f>
        <v>1702.3832708124019</v>
      </c>
      <c r="AZ109" s="58"/>
      <c r="BA109" s="39">
        <f t="shared" si="10"/>
        <v>5782.077735270158</v>
      </c>
      <c r="BC109" s="58"/>
      <c r="BD109" s="58"/>
      <c r="BE109" s="58"/>
      <c r="BF109" s="58"/>
      <c r="BG109" s="58"/>
      <c r="BH109" s="58"/>
      <c r="BI109" s="58"/>
      <c r="BJ109" s="58"/>
      <c r="BK109" s="58"/>
      <c r="BL109" s="58"/>
      <c r="BM109" s="58"/>
      <c r="BN109" s="58"/>
      <c r="BO109" s="58"/>
      <c r="BP109" s="58"/>
      <c r="BQ109" s="58"/>
      <c r="BR109" s="58"/>
      <c r="BS109" s="58"/>
      <c r="BT109" s="58"/>
      <c r="BU109" s="58"/>
      <c r="BV109" s="58"/>
      <c r="BW109" s="58"/>
      <c r="BX109" s="58"/>
      <c r="BY109" s="58"/>
      <c r="BZ109" s="58"/>
      <c r="CA109" s="58"/>
      <c r="CB109" s="58"/>
      <c r="CC109" s="58"/>
      <c r="CD109" s="58"/>
      <c r="CE109" s="58"/>
      <c r="CF109" s="58"/>
      <c r="CG109" s="58"/>
    </row>
    <row r="110" spans="1:85" s="2" customFormat="1" ht="13.8" x14ac:dyDescent="0.3">
      <c r="A110" s="19"/>
      <c r="B110" s="19"/>
      <c r="C110" s="19"/>
      <c r="D110" s="19"/>
      <c r="E110" s="21"/>
      <c r="F110" s="19"/>
      <c r="G110" s="19"/>
      <c r="H110" s="19"/>
      <c r="I110" s="19"/>
      <c r="J110" s="19"/>
      <c r="K110" s="19"/>
      <c r="M110" s="15"/>
      <c r="N110" s="15"/>
      <c r="O110" s="15"/>
      <c r="P110" s="15"/>
      <c r="Q110" s="15"/>
      <c r="R110" s="16"/>
      <c r="S110" s="16"/>
      <c r="W110" s="37">
        <f>'ONE BELLCRANK'!C52</f>
        <v>120</v>
      </c>
      <c r="X110" s="37">
        <f>'ONE BELLCRANK'!$C$46*COS(RADIANS(W110))+'ONE BELLCRANK'!$C$56</f>
        <v>-1.4999999999999993</v>
      </c>
      <c r="Y110" s="37">
        <f>'ONE BELLCRANK'!$C$46*SIN(RADIANS(W110))+'ONE BELLCRANK'!$D$56</f>
        <v>3.098076211353316</v>
      </c>
      <c r="Z110" s="37"/>
      <c r="AA110" s="37"/>
      <c r="AB110" s="37">
        <f>(ABS(('ONE BELLCRANK'!W56-X110)*('ONE BELLCRANK'!X56-'ONE BELLCRANK'!$AL$31)-('ONE BELLCRANK'!W56-'ONE BELLCRANK'!$AK$31)*('ONE BELLCRANK'!X56-Y110)))/SQRT(('ONE BELLCRANK'!W56-X110)^2+('ONE BELLCRANK'!X56-Y110)^2)</f>
        <v>2.915636860600185</v>
      </c>
      <c r="AC110" s="37"/>
      <c r="AD110" s="37">
        <f>(ABS(('ONE BELLCRANK'!W56-X110)*('ONE BELLCRANK'!X56-'ONE BELLCRANK'!$AL$37)-('ONE BELLCRANK'!W56-'ONE BELLCRANK'!$AK$37)*('ONE BELLCRANK'!X56-Y110)))/SQRT(('ONE BELLCRANK'!W56-X110)^2+('ONE BELLCRANK'!X56-Y110)^2)</f>
        <v>3.293262948591376</v>
      </c>
      <c r="AE110" s="37"/>
      <c r="AF110" s="37">
        <f t="shared" si="12"/>
        <v>-1.4999999999999993</v>
      </c>
      <c r="AG110" s="37">
        <f t="shared" si="12"/>
        <v>3.098076211353316</v>
      </c>
      <c r="AH110" s="37">
        <f>'ONE BELLCRANK'!$C$47</f>
        <v>11</v>
      </c>
      <c r="AI110" s="37">
        <f>'ONE BELLCRANK'!$AK$37</f>
        <v>10.303000000000001</v>
      </c>
      <c r="AJ110" s="37">
        <f>'ONE BELLCRANK'!$AL$37</f>
        <v>10</v>
      </c>
      <c r="AK110" s="37">
        <f>'ONE BELLCRANK'!$C$48</f>
        <v>4</v>
      </c>
      <c r="AL110" s="37"/>
      <c r="AM110" s="37">
        <f t="shared" si="1"/>
        <v>12.679138049167443</v>
      </c>
      <c r="AN110" s="37">
        <f t="shared" si="2"/>
        <v>-0.58476012781891751</v>
      </c>
      <c r="AO110" s="37"/>
      <c r="AP110" s="37">
        <f t="shared" si="3"/>
        <v>1.3419444070867967</v>
      </c>
      <c r="AQ110" s="37">
        <f t="shared" si="4"/>
        <v>-22.778941578693093</v>
      </c>
      <c r="AR110" s="37">
        <f t="shared" si="5"/>
        <v>89.646032028701228</v>
      </c>
      <c r="AS110" s="37"/>
      <c r="AT110" s="37">
        <f t="shared" si="6"/>
        <v>6.3786830385581146</v>
      </c>
      <c r="AU110" s="37">
        <f t="shared" si="7"/>
        <v>10.774426488531702</v>
      </c>
      <c r="AV110" s="37">
        <f t="shared" si="8"/>
        <v>9.0535359751521938</v>
      </c>
      <c r="AW110" s="37">
        <f t="shared" si="9"/>
        <v>6.2001526806184497</v>
      </c>
      <c r="AX110" s="58"/>
      <c r="AY110" s="39">
        <f>'ONE BELLCRANK'!$H$50/AB110</f>
        <v>1714.8912018387462</v>
      </c>
      <c r="AZ110" s="58"/>
      <c r="BA110" s="39">
        <f t="shared" si="10"/>
        <v>5647.5876558808777</v>
      </c>
      <c r="BC110" s="58"/>
      <c r="BD110" s="58"/>
      <c r="BE110" s="58"/>
      <c r="BF110" s="58"/>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row>
    <row r="111" spans="1:85" s="2" customFormat="1" ht="13.8" x14ac:dyDescent="0.3">
      <c r="A111" s="59"/>
      <c r="B111" s="60"/>
      <c r="C111" s="61"/>
      <c r="D111" s="59"/>
      <c r="E111" s="59"/>
      <c r="F111" s="59"/>
      <c r="G111" s="61"/>
      <c r="H111" s="59"/>
      <c r="I111" s="59"/>
      <c r="J111" s="59"/>
      <c r="K111" s="59"/>
      <c r="M111" s="15"/>
      <c r="N111" s="15"/>
      <c r="O111" s="15"/>
      <c r="P111" s="15"/>
      <c r="Q111" s="15"/>
      <c r="R111" s="16"/>
      <c r="S111" s="16"/>
      <c r="BC111" s="58"/>
      <c r="BD111" s="58"/>
      <c r="BE111" s="58"/>
      <c r="BF111" s="58"/>
      <c r="BG111" s="58"/>
      <c r="BH111" s="58"/>
      <c r="BI111" s="58"/>
      <c r="BJ111" s="58"/>
      <c r="BK111" s="58"/>
      <c r="BL111" s="58"/>
      <c r="BM111" s="58"/>
      <c r="BN111" s="58"/>
      <c r="BO111" s="58"/>
      <c r="BP111" s="58"/>
      <c r="BQ111" s="58"/>
      <c r="BR111" s="58"/>
      <c r="BS111" s="58"/>
      <c r="BT111" s="58"/>
      <c r="BU111" s="58"/>
      <c r="BV111" s="58"/>
      <c r="BW111" s="58"/>
      <c r="BX111" s="58"/>
      <c r="BY111" s="58"/>
      <c r="BZ111" s="58"/>
      <c r="CA111" s="58"/>
      <c r="CB111" s="58"/>
      <c r="CC111" s="58"/>
      <c r="CD111" s="58"/>
      <c r="CE111" s="58"/>
      <c r="CF111" s="58"/>
      <c r="CG111" s="58"/>
    </row>
    <row r="112" spans="1:85" s="2" customFormat="1" ht="13.8" x14ac:dyDescent="0.3">
      <c r="A112" s="59"/>
      <c r="B112" s="62"/>
      <c r="C112" s="61"/>
      <c r="D112" s="63"/>
      <c r="E112" s="63"/>
      <c r="F112" s="64" t="s">
        <v>101</v>
      </c>
      <c r="G112" s="61"/>
      <c r="H112" s="63"/>
      <c r="I112" s="63"/>
      <c r="J112" s="63"/>
      <c r="K112" s="59"/>
      <c r="M112" s="15"/>
      <c r="N112" s="15"/>
      <c r="O112" s="15"/>
      <c r="P112" s="15"/>
      <c r="Q112" s="15"/>
      <c r="R112" s="16"/>
      <c r="S112" s="16"/>
      <c r="BC112" s="58"/>
      <c r="BD112" s="58"/>
      <c r="BE112" s="58"/>
      <c r="BF112" s="58"/>
      <c r="BG112" s="58"/>
      <c r="BH112" s="58"/>
      <c r="BI112" s="58"/>
      <c r="BJ112" s="58"/>
      <c r="BK112" s="58"/>
      <c r="BL112" s="58"/>
      <c r="BM112" s="58"/>
      <c r="BN112" s="58"/>
      <c r="BO112" s="58"/>
      <c r="BP112" s="58"/>
      <c r="BQ112" s="58"/>
      <c r="BR112" s="58"/>
      <c r="BS112" s="58"/>
      <c r="BT112" s="58"/>
      <c r="BU112" s="58"/>
      <c r="BV112" s="58"/>
      <c r="BW112" s="58"/>
      <c r="BX112" s="58"/>
      <c r="BY112" s="58"/>
      <c r="BZ112" s="58"/>
      <c r="CA112" s="58"/>
      <c r="CB112" s="58"/>
      <c r="CC112" s="58"/>
      <c r="CD112" s="58"/>
      <c r="CE112" s="58"/>
      <c r="CF112" s="58"/>
      <c r="CG112" s="58"/>
    </row>
    <row r="113" spans="1:85" s="2" customFormat="1" ht="13.8" x14ac:dyDescent="0.3">
      <c r="A113" s="59"/>
      <c r="B113" s="63"/>
      <c r="C113" s="63"/>
      <c r="D113" s="63"/>
      <c r="E113" s="63"/>
      <c r="F113" s="65" t="s">
        <v>102</v>
      </c>
      <c r="G113" s="63"/>
      <c r="H113" s="63"/>
      <c r="I113" s="63"/>
      <c r="J113" s="63"/>
      <c r="K113" s="59"/>
      <c r="M113" s="15"/>
      <c r="N113" s="15"/>
      <c r="O113" s="15"/>
      <c r="P113" s="15"/>
      <c r="Q113" s="15"/>
      <c r="R113" s="16"/>
      <c r="S113" s="16"/>
      <c r="BC113" s="58"/>
      <c r="BD113" s="58"/>
      <c r="BE113" s="58"/>
      <c r="BF113" s="58"/>
      <c r="BG113" s="58"/>
      <c r="BH113" s="58"/>
      <c r="BI113" s="58"/>
      <c r="BJ113" s="58"/>
      <c r="BK113" s="58"/>
      <c r="BL113" s="58"/>
      <c r="BM113" s="58"/>
      <c r="BN113" s="58"/>
      <c r="BO113" s="58"/>
      <c r="BP113" s="58"/>
      <c r="BQ113" s="58"/>
      <c r="BR113" s="58"/>
      <c r="BS113" s="58"/>
      <c r="BT113" s="58"/>
      <c r="BU113" s="58"/>
      <c r="BV113" s="58"/>
      <c r="BW113" s="58"/>
      <c r="BX113" s="58"/>
      <c r="BY113" s="58"/>
      <c r="BZ113" s="58"/>
      <c r="CA113" s="58"/>
      <c r="CB113" s="58"/>
      <c r="CC113" s="58"/>
      <c r="CD113" s="58"/>
      <c r="CE113" s="58"/>
      <c r="CF113" s="58"/>
      <c r="CG113" s="58"/>
    </row>
    <row r="114" spans="1:85" s="2" customFormat="1" ht="13.8" x14ac:dyDescent="0.3">
      <c r="A114" s="72"/>
      <c r="E114" s="3" t="s">
        <v>1</v>
      </c>
      <c r="F114" s="5" t="str">
        <f>$C$1</f>
        <v>R. Abbott</v>
      </c>
      <c r="H114" s="4"/>
      <c r="I114" s="3" t="s">
        <v>8</v>
      </c>
      <c r="J114" s="9" t="str">
        <f>$G$2</f>
        <v>AA-SM-223</v>
      </c>
      <c r="K114" s="10"/>
      <c r="L114" s="1"/>
      <c r="M114" s="7"/>
      <c r="N114" s="7"/>
      <c r="O114" s="7"/>
      <c r="P114" s="7"/>
      <c r="Q114" s="15"/>
      <c r="R114" s="16"/>
      <c r="S114" s="16"/>
      <c r="W114" s="51"/>
      <c r="X114" s="51"/>
      <c r="Y114" s="51"/>
      <c r="Z114" s="51"/>
      <c r="AA114" s="52"/>
      <c r="AB114" s="52"/>
      <c r="AC114" s="51"/>
      <c r="AD114" s="51"/>
      <c r="AE114" s="51"/>
      <c r="AF114" s="52"/>
      <c r="AG114" s="51"/>
      <c r="AH114" s="51"/>
      <c r="AI114" s="51"/>
      <c r="AJ114" s="51"/>
      <c r="AK114" s="51"/>
      <c r="AL114" s="51"/>
      <c r="AM114" s="51"/>
      <c r="AN114" s="51"/>
      <c r="AO114" s="51"/>
      <c r="AP114" s="51"/>
      <c r="AQ114" s="51"/>
      <c r="AR114" s="51"/>
      <c r="AS114" s="51"/>
      <c r="AT114" s="51"/>
      <c r="AU114" s="51"/>
      <c r="AV114" s="51"/>
      <c r="AW114" s="51"/>
      <c r="AX114" s="51"/>
      <c r="AY114" s="52"/>
      <c r="AZ114" s="53"/>
      <c r="BA114" s="52"/>
      <c r="BB114" s="53"/>
    </row>
    <row r="115" spans="1:85" s="2" customFormat="1" ht="13.8" x14ac:dyDescent="0.3">
      <c r="E115" s="3" t="s">
        <v>2</v>
      </c>
      <c r="F115" s="4" t="str">
        <f>$C$2</f>
        <v xml:space="preserve"> </v>
      </c>
      <c r="H115" s="4"/>
      <c r="I115" s="3" t="s">
        <v>9</v>
      </c>
      <c r="J115" s="10" t="str">
        <f>$G$3</f>
        <v>IR</v>
      </c>
      <c r="K115" s="10"/>
      <c r="L115" s="1"/>
      <c r="M115" s="7">
        <v>1</v>
      </c>
      <c r="N115" s="7"/>
      <c r="O115" s="7"/>
      <c r="P115" s="7"/>
      <c r="Q115" s="15"/>
      <c r="R115" s="16"/>
      <c r="S115" s="16"/>
      <c r="W115" s="51"/>
      <c r="X115" s="51"/>
      <c r="Y115" s="51"/>
      <c r="Z115" s="51"/>
      <c r="AA115" s="52"/>
      <c r="AB115" s="52"/>
      <c r="AC115" s="51"/>
      <c r="AD115" s="51"/>
      <c r="AE115" s="51"/>
      <c r="AF115" s="52"/>
      <c r="AG115" s="51"/>
      <c r="AH115" s="51"/>
      <c r="AI115" s="51"/>
      <c r="AJ115" s="51"/>
      <c r="AK115" s="51"/>
      <c r="AL115" s="51"/>
      <c r="AM115" s="51"/>
      <c r="AN115" s="51"/>
      <c r="AO115" s="51"/>
      <c r="AP115" s="51"/>
      <c r="AQ115" s="51"/>
      <c r="AR115" s="51"/>
      <c r="AS115" s="51"/>
      <c r="AT115" s="51"/>
      <c r="AU115" s="51"/>
      <c r="AV115" s="51"/>
      <c r="AW115" s="51"/>
      <c r="AX115" s="51"/>
      <c r="AY115" s="52"/>
      <c r="AZ115" s="53"/>
      <c r="BA115" s="52"/>
      <c r="BB115" s="53"/>
    </row>
    <row r="116" spans="1:85" s="2" customFormat="1" ht="13.8" x14ac:dyDescent="0.3">
      <c r="E116" s="3" t="s">
        <v>3</v>
      </c>
      <c r="F116" s="4" t="str">
        <f>$C$3</f>
        <v>20/10/2013</v>
      </c>
      <c r="H116" s="4"/>
      <c r="I116" s="3" t="s">
        <v>6</v>
      </c>
      <c r="J116" s="5" t="str">
        <f>L116&amp;" of "&amp;$G$1</f>
        <v>7 of 7</v>
      </c>
      <c r="K116" s="4"/>
      <c r="L116" s="1">
        <f>SUM($M$1:M115)</f>
        <v>7</v>
      </c>
      <c r="M116" s="7"/>
      <c r="N116" s="7"/>
      <c r="O116" s="7"/>
      <c r="P116" s="7"/>
      <c r="Q116" s="15"/>
      <c r="R116" s="16"/>
      <c r="S116" s="16"/>
      <c r="W116" s="51"/>
      <c r="X116" s="51"/>
      <c r="Y116" s="51"/>
      <c r="Z116" s="51"/>
      <c r="AA116" s="52"/>
      <c r="AB116" s="52"/>
      <c r="AC116" s="51"/>
      <c r="AD116" s="51"/>
      <c r="AE116" s="51"/>
      <c r="AF116" s="52"/>
      <c r="AG116" s="51"/>
      <c r="AH116" s="51"/>
      <c r="AI116" s="51"/>
      <c r="AJ116" s="51"/>
      <c r="AK116" s="51"/>
      <c r="AL116" s="51"/>
      <c r="AM116" s="51"/>
      <c r="AN116" s="51"/>
      <c r="AO116" s="51"/>
      <c r="AP116" s="51"/>
      <c r="AQ116" s="51"/>
      <c r="AR116" s="51"/>
      <c r="AS116" s="51"/>
      <c r="AT116" s="51"/>
      <c r="AU116" s="51"/>
      <c r="AV116" s="51"/>
      <c r="AW116" s="51"/>
      <c r="AX116" s="51"/>
      <c r="AY116" s="52"/>
      <c r="AZ116" s="53"/>
      <c r="BA116" s="52"/>
      <c r="BB116" s="53"/>
    </row>
    <row r="117" spans="1:85" s="2" customFormat="1" ht="13.8" x14ac:dyDescent="0.3">
      <c r="E117" s="3" t="s">
        <v>23</v>
      </c>
      <c r="F117" s="4" t="str">
        <f>$C$5</f>
        <v>STANDARD SPREADSHEET METHOD</v>
      </c>
      <c r="I117" s="11"/>
      <c r="J117" s="5"/>
      <c r="M117" s="7"/>
      <c r="N117" s="7"/>
      <c r="O117" s="7"/>
      <c r="P117" s="7"/>
      <c r="Q117" s="7"/>
      <c r="R117" s="7"/>
      <c r="S117" s="7"/>
    </row>
    <row r="118" spans="1:85" s="2" customFormat="1" ht="13.8" x14ac:dyDescent="0.3">
      <c r="B118" s="4" t="str">
        <f>($C$4)&amp;" "&amp;$G$4</f>
        <v xml:space="preserve"> One Bellcrank Kinematic System</v>
      </c>
      <c r="M118" s="7"/>
      <c r="N118" s="7"/>
      <c r="O118" s="7"/>
      <c r="P118" s="7"/>
      <c r="Q118" s="7"/>
      <c r="R118" s="7"/>
      <c r="S118" s="7"/>
    </row>
    <row r="119" spans="1:85" s="2" customFormat="1" ht="13.8" x14ac:dyDescent="0.3">
      <c r="M119" s="15"/>
      <c r="N119" s="15"/>
      <c r="O119" s="15"/>
      <c r="P119" s="15"/>
      <c r="Q119" s="15"/>
      <c r="R119" s="16"/>
      <c r="S119" s="16"/>
    </row>
    <row r="120" spans="1:85" s="2" customFormat="1" ht="13.8" x14ac:dyDescent="0.3">
      <c r="B120" s="2" t="s">
        <v>98</v>
      </c>
      <c r="M120" s="15"/>
      <c r="N120" s="15"/>
      <c r="O120" s="15"/>
      <c r="P120" s="15"/>
      <c r="Q120" s="15"/>
      <c r="R120" s="16"/>
      <c r="S120" s="16"/>
      <c r="X120" s="2" t="str">
        <f>"Unit "&amp;B67</f>
        <v>Unit Load in Rod 1</v>
      </c>
      <c r="Y120" s="2" t="str">
        <f>"Unit "&amp;B88</f>
        <v>Unit Moment Around Point D</v>
      </c>
    </row>
    <row r="121" spans="1:85" s="2" customFormat="1" ht="13.8" x14ac:dyDescent="0.3">
      <c r="M121" s="15"/>
      <c r="N121" s="15"/>
      <c r="O121" s="15"/>
      <c r="P121" s="15"/>
      <c r="Q121" s="15"/>
      <c r="R121" s="16"/>
      <c r="S121" s="16"/>
      <c r="W121" s="57">
        <f t="shared" ref="W121:W158" si="13">W73</f>
        <v>30</v>
      </c>
      <c r="X121" s="2">
        <f t="shared" ref="X121:X158" si="14">AY73/$H$50</f>
        <v>4.0126288036763071</v>
      </c>
      <c r="Y121" s="2">
        <f t="shared" ref="Y121:Y158" si="15">BA73/$H$50</f>
        <v>15.856703618686542</v>
      </c>
    </row>
    <row r="122" spans="1:85" s="2" customFormat="1" ht="13.8" x14ac:dyDescent="0.3">
      <c r="M122" s="15"/>
      <c r="N122" s="15"/>
      <c r="O122" s="15"/>
      <c r="P122" s="15"/>
      <c r="Q122" s="15"/>
      <c r="R122" s="16"/>
      <c r="S122" s="16"/>
      <c r="W122" s="57">
        <f t="shared" si="13"/>
        <v>32.432432432432435</v>
      </c>
      <c r="X122" s="2">
        <f t="shared" si="14"/>
        <v>2.4348329614552511</v>
      </c>
      <c r="Y122" s="2">
        <f t="shared" si="15"/>
        <v>9.6090885447071042</v>
      </c>
    </row>
    <row r="123" spans="1:85" s="2" customFormat="1" ht="13.8" x14ac:dyDescent="0.3">
      <c r="M123" s="15"/>
      <c r="N123" s="15"/>
      <c r="O123" s="15"/>
      <c r="P123" s="15"/>
      <c r="Q123" s="15"/>
      <c r="R123" s="16"/>
      <c r="S123" s="16"/>
      <c r="W123" s="57">
        <f t="shared" si="13"/>
        <v>34.86486486486487</v>
      </c>
      <c r="X123" s="2">
        <f t="shared" si="14"/>
        <v>1.7510763676798557</v>
      </c>
      <c r="Y123" s="2">
        <f t="shared" si="15"/>
        <v>6.9031233303333561</v>
      </c>
    </row>
    <row r="124" spans="1:85" s="2" customFormat="1" ht="13.8" x14ac:dyDescent="0.3">
      <c r="M124" s="15"/>
      <c r="N124" s="15"/>
      <c r="O124" s="15"/>
      <c r="P124" s="15"/>
      <c r="Q124" s="15"/>
      <c r="R124" s="16"/>
      <c r="S124" s="16"/>
      <c r="W124" s="57">
        <f t="shared" si="13"/>
        <v>37.297297297297305</v>
      </c>
      <c r="X124" s="2">
        <f t="shared" si="14"/>
        <v>1.3702974867640081</v>
      </c>
      <c r="Y124" s="2">
        <f t="shared" si="15"/>
        <v>5.3975588458819086</v>
      </c>
    </row>
    <row r="125" spans="1:85" s="2" customFormat="1" ht="13.8" x14ac:dyDescent="0.3">
      <c r="M125" s="15"/>
      <c r="N125" s="15"/>
      <c r="O125" s="15"/>
      <c r="P125" s="15"/>
      <c r="Q125" s="15"/>
      <c r="R125" s="16"/>
      <c r="S125" s="16"/>
      <c r="W125" s="57">
        <f t="shared" si="13"/>
        <v>39.72972972972974</v>
      </c>
      <c r="X125" s="2">
        <f t="shared" si="14"/>
        <v>1.1283889862030985</v>
      </c>
      <c r="Y125" s="2">
        <f t="shared" si="15"/>
        <v>4.4423188357656374</v>
      </c>
    </row>
    <row r="126" spans="1:85" s="2" customFormat="1" ht="13.8" x14ac:dyDescent="0.3">
      <c r="M126" s="15"/>
      <c r="N126" s="15"/>
      <c r="O126" s="15"/>
      <c r="P126" s="15"/>
      <c r="Q126" s="15"/>
      <c r="R126" s="16"/>
      <c r="S126" s="16"/>
      <c r="W126" s="57">
        <f t="shared" si="13"/>
        <v>42.162162162162176</v>
      </c>
      <c r="X126" s="2">
        <f t="shared" si="14"/>
        <v>0.96165555516074619</v>
      </c>
      <c r="Y126" s="2">
        <f t="shared" si="15"/>
        <v>3.7850602992423794</v>
      </c>
    </row>
    <row r="127" spans="1:85" s="2" customFormat="1" ht="13.8" x14ac:dyDescent="0.3">
      <c r="M127" s="15"/>
      <c r="N127" s="15"/>
      <c r="O127" s="15"/>
      <c r="P127" s="15"/>
      <c r="Q127" s="15"/>
      <c r="R127" s="16"/>
      <c r="S127" s="16"/>
      <c r="W127" s="57">
        <f t="shared" si="13"/>
        <v>44.594594594594611</v>
      </c>
      <c r="X127" s="2">
        <f t="shared" si="14"/>
        <v>0.8402054848308379</v>
      </c>
      <c r="Y127" s="2">
        <f t="shared" si="15"/>
        <v>3.3073361839406856</v>
      </c>
    </row>
    <row r="128" spans="1:85" s="2" customFormat="1" ht="13.8" x14ac:dyDescent="0.3">
      <c r="M128" s="15"/>
      <c r="N128" s="15"/>
      <c r="O128" s="15"/>
      <c r="P128" s="15"/>
      <c r="Q128" s="15"/>
      <c r="R128" s="16"/>
      <c r="S128" s="16"/>
      <c r="W128" s="57">
        <f t="shared" si="13"/>
        <v>47.027027027027046</v>
      </c>
      <c r="X128" s="2">
        <f t="shared" si="14"/>
        <v>0.74815339286406768</v>
      </c>
      <c r="Y128" s="2">
        <f t="shared" si="15"/>
        <v>2.9461778532992948</v>
      </c>
    </row>
    <row r="129" spans="13:25" s="2" customFormat="1" ht="13.8" x14ac:dyDescent="0.3">
      <c r="M129" s="15"/>
      <c r="N129" s="15"/>
      <c r="O129" s="15"/>
      <c r="P129" s="15"/>
      <c r="Q129" s="15"/>
      <c r="R129" s="16"/>
      <c r="S129" s="16"/>
      <c r="W129" s="57">
        <f t="shared" si="13"/>
        <v>49.459459459459481</v>
      </c>
      <c r="X129" s="2">
        <f t="shared" si="14"/>
        <v>0.67627732505494309</v>
      </c>
      <c r="Y129" s="2">
        <f t="shared" si="15"/>
        <v>2.6650095479756208</v>
      </c>
    </row>
    <row r="130" spans="13:25" s="2" customFormat="1" ht="13.8" x14ac:dyDescent="0.3">
      <c r="M130" s="15"/>
      <c r="N130" s="15"/>
      <c r="O130" s="15"/>
      <c r="P130" s="15"/>
      <c r="Q130" s="15"/>
      <c r="R130" s="16"/>
      <c r="S130" s="16"/>
      <c r="W130" s="57">
        <f t="shared" si="13"/>
        <v>51.891891891891916</v>
      </c>
      <c r="X130" s="2">
        <f t="shared" si="14"/>
        <v>0.61885687383365107</v>
      </c>
      <c r="Y130" s="2">
        <f t="shared" si="15"/>
        <v>2.4411239049043729</v>
      </c>
    </row>
    <row r="131" spans="13:25" s="2" customFormat="1" ht="13.8" x14ac:dyDescent="0.3">
      <c r="M131" s="15"/>
      <c r="N131" s="15"/>
      <c r="O131" s="15"/>
      <c r="P131" s="15"/>
      <c r="Q131" s="15"/>
      <c r="R131" s="16"/>
      <c r="S131" s="16"/>
      <c r="W131" s="57">
        <f t="shared" si="13"/>
        <v>54.324324324324351</v>
      </c>
      <c r="X131" s="2">
        <f t="shared" si="14"/>
        <v>0.57215562293885447</v>
      </c>
      <c r="Y131" s="2">
        <f t="shared" si="15"/>
        <v>2.2596706513476352</v>
      </c>
    </row>
    <row r="132" spans="13:25" s="2" customFormat="1" ht="13.8" x14ac:dyDescent="0.3">
      <c r="M132" s="15"/>
      <c r="N132" s="15"/>
      <c r="O132" s="15"/>
      <c r="P132" s="15"/>
      <c r="Q132" s="15"/>
      <c r="R132" s="16"/>
      <c r="S132" s="16"/>
      <c r="W132" s="57">
        <f t="shared" si="13"/>
        <v>56.756756756756786</v>
      </c>
      <c r="X132" s="2">
        <f t="shared" si="14"/>
        <v>0.53362985220968973</v>
      </c>
      <c r="Y132" s="2">
        <f t="shared" si="15"/>
        <v>2.110521993499924</v>
      </c>
    </row>
    <row r="133" spans="13:25" s="2" customFormat="1" ht="13.8" x14ac:dyDescent="0.3">
      <c r="M133" s="15"/>
      <c r="N133" s="15"/>
      <c r="O133" s="15"/>
      <c r="P133" s="15"/>
      <c r="Q133" s="15"/>
      <c r="R133" s="16"/>
      <c r="S133" s="16"/>
      <c r="W133" s="57">
        <f t="shared" si="13"/>
        <v>59.189189189189221</v>
      </c>
      <c r="X133" s="2">
        <f t="shared" si="14"/>
        <v>0.50148796772530302</v>
      </c>
      <c r="Y133" s="2">
        <f t="shared" si="15"/>
        <v>1.9865271965921762</v>
      </c>
    </row>
    <row r="134" spans="13:25" s="2" customFormat="1" ht="13.8" x14ac:dyDescent="0.3">
      <c r="M134" s="15"/>
      <c r="N134" s="15"/>
      <c r="O134" s="15"/>
      <c r="P134" s="15"/>
      <c r="Q134" s="15"/>
      <c r="R134" s="16"/>
      <c r="S134" s="16"/>
      <c r="W134" s="57">
        <f t="shared" si="13"/>
        <v>61.621621621621657</v>
      </c>
      <c r="X134" s="2">
        <f t="shared" si="14"/>
        <v>0.47443177903451517</v>
      </c>
      <c r="Y134" s="2">
        <f t="shared" si="15"/>
        <v>1.8824874246736658</v>
      </c>
    </row>
    <row r="135" spans="13:25" s="2" customFormat="1" ht="13.8" x14ac:dyDescent="0.3">
      <c r="M135" s="15"/>
      <c r="N135" s="15"/>
      <c r="O135" s="15"/>
      <c r="P135" s="15"/>
      <c r="Q135" s="15"/>
      <c r="R135" s="16"/>
      <c r="S135" s="16"/>
      <c r="W135" s="57">
        <f t="shared" si="13"/>
        <v>64.054054054054092</v>
      </c>
      <c r="X135" s="2">
        <f t="shared" si="14"/>
        <v>0.451497697270971</v>
      </c>
      <c r="Y135" s="2">
        <f t="shared" si="15"/>
        <v>1.7945263277455243</v>
      </c>
    </row>
    <row r="136" spans="13:25" s="2" customFormat="1" ht="13.8" x14ac:dyDescent="0.3">
      <c r="M136" s="15"/>
      <c r="N136" s="15"/>
      <c r="O136" s="15"/>
      <c r="P136" s="15"/>
      <c r="Q136" s="15"/>
      <c r="R136" s="16"/>
      <c r="S136" s="16"/>
      <c r="W136" s="57">
        <f t="shared" si="13"/>
        <v>66.486486486486527</v>
      </c>
      <c r="X136" s="2">
        <f t="shared" si="14"/>
        <v>0.43195555917750544</v>
      </c>
      <c r="Y136" s="2">
        <f t="shared" si="15"/>
        <v>1.7196888444726315</v>
      </c>
    </row>
    <row r="137" spans="13:25" s="2" customFormat="1" ht="13.8" x14ac:dyDescent="0.3">
      <c r="M137" s="15"/>
      <c r="N137" s="15"/>
      <c r="O137" s="15"/>
      <c r="P137" s="15"/>
      <c r="Q137" s="15"/>
      <c r="R137" s="16"/>
      <c r="S137" s="16"/>
      <c r="W137" s="57">
        <f t="shared" si="13"/>
        <v>68.918918918918962</v>
      </c>
      <c r="X137" s="2">
        <f t="shared" si="14"/>
        <v>0.41524207512467848</v>
      </c>
      <c r="Y137" s="2">
        <f t="shared" si="15"/>
        <v>1.6556771090337643</v>
      </c>
    </row>
    <row r="138" spans="13:25" s="2" customFormat="1" ht="13.8" x14ac:dyDescent="0.3">
      <c r="M138" s="15"/>
      <c r="N138" s="15"/>
      <c r="O138" s="15"/>
      <c r="P138" s="15"/>
      <c r="Q138" s="15"/>
      <c r="R138" s="16"/>
      <c r="S138" s="16"/>
      <c r="W138" s="57">
        <f t="shared" si="13"/>
        <v>71.351351351351397</v>
      </c>
      <c r="X138" s="2">
        <f t="shared" si="14"/>
        <v>0.40091582547389237</v>
      </c>
      <c r="Y138" s="2">
        <f t="shared" si="15"/>
        <v>1.6006716685356095</v>
      </c>
    </row>
    <row r="139" spans="13:25" s="2" customFormat="1" ht="13.8" x14ac:dyDescent="0.3">
      <c r="M139" s="15"/>
      <c r="N139" s="15"/>
      <c r="O139" s="15"/>
      <c r="P139" s="15"/>
      <c r="Q139" s="15"/>
      <c r="R139" s="16"/>
      <c r="S139" s="16"/>
      <c r="W139" s="57">
        <f t="shared" si="13"/>
        <v>73.783783783783832</v>
      </c>
      <c r="X139" s="2">
        <f t="shared" si="14"/>
        <v>0.38862608337205667</v>
      </c>
      <c r="Y139" s="2">
        <f t="shared" si="15"/>
        <v>1.5532074229629798</v>
      </c>
    </row>
    <row r="140" spans="13:25" s="2" customFormat="1" ht="13.8" x14ac:dyDescent="0.3">
      <c r="M140" s="15"/>
      <c r="N140" s="15"/>
      <c r="O140" s="15"/>
      <c r="P140" s="15"/>
      <c r="Q140" s="15"/>
      <c r="R140" s="16"/>
      <c r="S140" s="16"/>
      <c r="W140" s="57">
        <f t="shared" si="13"/>
        <v>76.216216216216267</v>
      </c>
      <c r="X140" s="2">
        <f t="shared" si="14"/>
        <v>0.37809074969626105</v>
      </c>
      <c r="Y140" s="2">
        <f t="shared" si="15"/>
        <v>1.5120856117574035</v>
      </c>
    </row>
    <row r="141" spans="13:25" s="2" customFormat="1" ht="13.8" x14ac:dyDescent="0.3">
      <c r="M141" s="15"/>
      <c r="N141" s="15"/>
      <c r="O141" s="15"/>
      <c r="P141" s="15"/>
      <c r="Q141" s="15"/>
      <c r="R141" s="16"/>
      <c r="S141" s="16"/>
      <c r="W141" s="57">
        <f t="shared" si="13"/>
        <v>78.648648648648702</v>
      </c>
      <c r="X141" s="2">
        <f t="shared" si="14"/>
        <v>0.36908043669335105</v>
      </c>
      <c r="Y141" s="2">
        <f t="shared" si="15"/>
        <v>1.4763101045319218</v>
      </c>
    </row>
    <row r="142" spans="13:25" s="2" customFormat="1" ht="13.8" x14ac:dyDescent="0.3">
      <c r="M142" s="15"/>
      <c r="N142" s="15"/>
      <c r="O142" s="15"/>
      <c r="P142" s="15"/>
      <c r="Q142" s="15"/>
      <c r="R142" s="16"/>
      <c r="S142" s="16"/>
      <c r="W142" s="57">
        <f t="shared" si="13"/>
        <v>81.081081081081138</v>
      </c>
      <c r="X142" s="2">
        <f t="shared" si="14"/>
        <v>0.36140678851338676</v>
      </c>
      <c r="Y142" s="2">
        <f t="shared" si="15"/>
        <v>1.445040416914861</v>
      </c>
    </row>
    <row r="143" spans="13:25" s="2" customFormat="1" ht="13.8" x14ac:dyDescent="0.3">
      <c r="M143" s="15"/>
      <c r="N143" s="15"/>
      <c r="O143" s="15"/>
      <c r="P143" s="15"/>
      <c r="Q143" s="15"/>
      <c r="R143" s="16"/>
      <c r="S143" s="16"/>
      <c r="W143" s="57">
        <f t="shared" si="13"/>
        <v>83.513513513513573</v>
      </c>
      <c r="X143" s="2">
        <f t="shared" si="14"/>
        <v>0.35491377634069959</v>
      </c>
      <c r="Y143" s="2">
        <f t="shared" si="15"/>
        <v>1.4175564425366651</v>
      </c>
    </row>
    <row r="144" spans="13:25" s="2" customFormat="1" ht="13.8" x14ac:dyDescent="0.3">
      <c r="M144" s="15"/>
      <c r="N144" s="15"/>
      <c r="O144" s="15"/>
      <c r="P144" s="15"/>
      <c r="Q144" s="15"/>
      <c r="R144" s="16"/>
      <c r="S144" s="16"/>
      <c r="W144" s="57">
        <f t="shared" si="13"/>
        <v>85.945945945946008</v>
      </c>
      <c r="X144" s="2">
        <f t="shared" si="14"/>
        <v>0.34947111704479455</v>
      </c>
      <c r="Y144" s="2">
        <f t="shared" si="15"/>
        <v>1.3932315177122494</v>
      </c>
    </row>
    <row r="145" spans="13:25" s="2" customFormat="1" ht="13.8" x14ac:dyDescent="0.3">
      <c r="M145" s="15"/>
      <c r="N145" s="15"/>
      <c r="O145" s="15"/>
      <c r="P145" s="15"/>
      <c r="Q145" s="15"/>
      <c r="R145" s="16"/>
      <c r="S145" s="16"/>
      <c r="W145" s="57">
        <f t="shared" si="13"/>
        <v>88.378378378378443</v>
      </c>
      <c r="X145" s="2">
        <f t="shared" si="14"/>
        <v>0.34496923047954731</v>
      </c>
      <c r="Y145" s="2">
        <f t="shared" si="15"/>
        <v>1.3715114857425241</v>
      </c>
    </row>
    <row r="146" spans="13:25" s="2" customFormat="1" ht="13.8" x14ac:dyDescent="0.3">
      <c r="M146" s="15"/>
      <c r="N146" s="15"/>
      <c r="O146" s="15"/>
      <c r="P146" s="15"/>
      <c r="Q146" s="15"/>
      <c r="R146" s="16"/>
      <c r="S146" s="16"/>
      <c r="W146" s="57">
        <f t="shared" si="13"/>
        <v>90.810810810810878</v>
      </c>
      <c r="X146" s="2">
        <f t="shared" si="14"/>
        <v>0.3413153263552739</v>
      </c>
      <c r="Y146" s="2">
        <f t="shared" si="15"/>
        <v>1.3518981190143409</v>
      </c>
    </row>
    <row r="147" spans="13:25" s="2" customFormat="1" ht="13.8" x14ac:dyDescent="0.3">
      <c r="M147" s="15"/>
      <c r="N147" s="15"/>
      <c r="O147" s="15"/>
      <c r="P147" s="15"/>
      <c r="Q147" s="15"/>
      <c r="R147" s="16"/>
      <c r="S147" s="16"/>
      <c r="W147" s="57">
        <f t="shared" si="13"/>
        <v>93.243243243243313</v>
      </c>
      <c r="X147" s="2">
        <f t="shared" si="14"/>
        <v>0.33843032977343873</v>
      </c>
      <c r="Y147" s="2">
        <f t="shared" si="15"/>
        <v>1.3339357187098233</v>
      </c>
    </row>
    <row r="148" spans="13:25" s="2" customFormat="1" ht="13.8" x14ac:dyDescent="0.3">
      <c r="M148" s="15"/>
      <c r="N148" s="15"/>
      <c r="O148" s="15"/>
      <c r="P148" s="15"/>
      <c r="Q148" s="15"/>
      <c r="R148" s="16"/>
      <c r="S148" s="16"/>
      <c r="W148" s="57">
        <f t="shared" si="13"/>
        <v>95.675675675675748</v>
      </c>
      <c r="X148" s="2">
        <f t="shared" si="14"/>
        <v>0.33624643517534952</v>
      </c>
      <c r="Y148" s="2">
        <f t="shared" si="15"/>
        <v>1.3172000231457597</v>
      </c>
    </row>
    <row r="149" spans="13:25" s="2" customFormat="1" ht="13.8" x14ac:dyDescent="0.3">
      <c r="M149" s="15"/>
      <c r="N149" s="15"/>
      <c r="O149" s="15"/>
      <c r="P149" s="15"/>
      <c r="Q149" s="15"/>
      <c r="R149" s="16"/>
      <c r="S149" s="16"/>
      <c r="W149" s="57">
        <f t="shared" si="13"/>
        <v>98.108108108108183</v>
      </c>
      <c r="X149" s="2">
        <f t="shared" si="14"/>
        <v>0.33470513422143255</v>
      </c>
      <c r="Y149" s="2">
        <f t="shared" si="15"/>
        <v>1.3012887657148011</v>
      </c>
    </row>
    <row r="150" spans="13:25" s="2" customFormat="1" ht="13.8" x14ac:dyDescent="0.3">
      <c r="M150" s="15"/>
      <c r="N150" s="15"/>
      <c r="O150" s="15"/>
      <c r="P150" s="15"/>
      <c r="Q150" s="15"/>
      <c r="R150" s="16"/>
      <c r="S150" s="16"/>
      <c r="W150" s="57">
        <f t="shared" si="13"/>
        <v>100.54054054054062</v>
      </c>
      <c r="X150" s="2">
        <f t="shared" si="14"/>
        <v>0.3337556020167598</v>
      </c>
      <c r="Y150" s="2">
        <f t="shared" si="15"/>
        <v>1.2858133627366903</v>
      </c>
    </row>
    <row r="151" spans="13:25" s="2" customFormat="1" ht="13.8" x14ac:dyDescent="0.3">
      <c r="M151" s="15"/>
      <c r="N151" s="15"/>
      <c r="O151" s="15"/>
      <c r="P151" s="15"/>
      <c r="Q151" s="15"/>
      <c r="R151" s="16"/>
      <c r="S151" s="16"/>
      <c r="W151" s="57">
        <f t="shared" si="13"/>
        <v>102.97297297297305</v>
      </c>
      <c r="X151" s="2">
        <f t="shared" si="14"/>
        <v>0.33335335330699623</v>
      </c>
      <c r="Y151" s="2">
        <f t="shared" si="15"/>
        <v>1.2703912989900643</v>
      </c>
    </row>
    <row r="152" spans="13:25" s="2" customFormat="1" ht="13.8" x14ac:dyDescent="0.3">
      <c r="M152" s="15"/>
      <c r="N152" s="15"/>
      <c r="O152" s="15"/>
      <c r="P152" s="15"/>
      <c r="Q152" s="15"/>
      <c r="R152" s="16"/>
      <c r="S152" s="16"/>
      <c r="W152" s="57">
        <f t="shared" si="13"/>
        <v>105.40540540540549</v>
      </c>
      <c r="X152" s="2">
        <f t="shared" si="14"/>
        <v>0.33345909913134053</v>
      </c>
      <c r="Y152" s="2">
        <f t="shared" si="15"/>
        <v>1.254638824817752</v>
      </c>
    </row>
    <row r="153" spans="13:25" s="2" customFormat="1" ht="13.8" x14ac:dyDescent="0.3">
      <c r="M153" s="15"/>
      <c r="N153" s="15"/>
      <c r="O153" s="15"/>
      <c r="P153" s="15"/>
      <c r="Q153" s="15"/>
      <c r="R153" s="16"/>
      <c r="S153" s="16"/>
      <c r="W153" s="57">
        <f t="shared" si="13"/>
        <v>107.83783783783792</v>
      </c>
      <c r="X153" s="2">
        <f t="shared" si="14"/>
        <v>0.33403774705642986</v>
      </c>
      <c r="Y153" s="2">
        <f t="shared" si="15"/>
        <v>1.2381635876115531</v>
      </c>
    </row>
    <row r="154" spans="13:25" s="2" customFormat="1" ht="13.8" x14ac:dyDescent="0.3">
      <c r="M154" s="15"/>
      <c r="N154" s="15"/>
      <c r="O154" s="15"/>
      <c r="P154" s="15"/>
      <c r="Q154" s="15"/>
      <c r="R154" s="16"/>
      <c r="S154" s="16"/>
      <c r="W154" s="57">
        <f t="shared" si="13"/>
        <v>110.27027027027036</v>
      </c>
      <c r="X154" s="2">
        <f t="shared" si="14"/>
        <v>0.33505749577234256</v>
      </c>
      <c r="Y154" s="2">
        <f t="shared" si="15"/>
        <v>1.2205567902386225</v>
      </c>
    </row>
    <row r="155" spans="13:25" s="2" customFormat="1" ht="13.8" x14ac:dyDescent="0.3">
      <c r="M155" s="15"/>
      <c r="N155" s="15"/>
      <c r="O155" s="15"/>
      <c r="P155" s="15"/>
      <c r="Q155" s="15"/>
      <c r="R155" s="16"/>
      <c r="S155" s="16"/>
      <c r="W155" s="57">
        <f t="shared" si="13"/>
        <v>112.70270270270279</v>
      </c>
      <c r="X155" s="2">
        <f t="shared" si="14"/>
        <v>0.33648897804011824</v>
      </c>
      <c r="Y155" s="2">
        <f t="shared" si="15"/>
        <v>1.2013843902946943</v>
      </c>
    </row>
    <row r="156" spans="13:25" s="2" customFormat="1" ht="13.8" x14ac:dyDescent="0.3">
      <c r="M156" s="15"/>
      <c r="N156" s="15"/>
      <c r="O156" s="15"/>
      <c r="P156" s="15"/>
      <c r="Q156" s="15"/>
      <c r="R156" s="16"/>
      <c r="S156" s="16"/>
      <c r="W156" s="57">
        <f t="shared" si="13"/>
        <v>115.13513513513523</v>
      </c>
      <c r="X156" s="2">
        <f t="shared" si="14"/>
        <v>0.33830440455774258</v>
      </c>
      <c r="Y156" s="2">
        <f t="shared" si="15"/>
        <v>1.1801767068464915</v>
      </c>
    </row>
    <row r="157" spans="13:25" s="2" customFormat="1" ht="13.8" x14ac:dyDescent="0.3">
      <c r="M157" s="15"/>
      <c r="N157" s="15"/>
      <c r="O157" s="15"/>
      <c r="P157" s="15"/>
      <c r="Q157" s="15"/>
      <c r="R157" s="16"/>
      <c r="S157" s="16"/>
      <c r="W157" s="57">
        <f t="shared" si="13"/>
        <v>117.56756756756766</v>
      </c>
      <c r="X157" s="2">
        <f t="shared" si="14"/>
        <v>0.34047665416248035</v>
      </c>
      <c r="Y157" s="2">
        <f t="shared" si="15"/>
        <v>1.1564155470540316</v>
      </c>
    </row>
    <row r="158" spans="13:25" s="2" customFormat="1" ht="13.8" x14ac:dyDescent="0.3">
      <c r="M158" s="15"/>
      <c r="N158" s="15"/>
      <c r="O158" s="15"/>
      <c r="P158" s="15"/>
      <c r="Q158" s="15"/>
      <c r="R158" s="16"/>
      <c r="S158" s="16"/>
      <c r="W158" s="57">
        <f t="shared" si="13"/>
        <v>120</v>
      </c>
      <c r="X158" s="2">
        <f t="shared" si="14"/>
        <v>0.34297824036774921</v>
      </c>
      <c r="Y158" s="2">
        <f t="shared" si="15"/>
        <v>1.1295175311761756</v>
      </c>
    </row>
    <row r="159" spans="13:25" s="2" customFormat="1" ht="13.8" x14ac:dyDescent="0.3">
      <c r="M159" s="15"/>
      <c r="N159" s="15"/>
      <c r="O159" s="15"/>
      <c r="P159" s="15"/>
      <c r="Q159" s="15"/>
      <c r="R159" s="16"/>
      <c r="S159" s="16"/>
    </row>
    <row r="160" spans="13:25" s="2" customFormat="1" ht="13.8" x14ac:dyDescent="0.3">
      <c r="M160" s="15"/>
      <c r="N160" s="15"/>
      <c r="O160" s="15"/>
      <c r="P160" s="15"/>
      <c r="Q160" s="15"/>
      <c r="R160" s="16"/>
      <c r="S160" s="16"/>
    </row>
    <row r="161" spans="1:19" s="2" customFormat="1" ht="13.8" x14ac:dyDescent="0.3">
      <c r="A161" s="59"/>
      <c r="B161" s="60"/>
      <c r="C161" s="61"/>
      <c r="D161" s="59"/>
      <c r="E161" s="59"/>
      <c r="F161" s="59"/>
      <c r="G161" s="61"/>
      <c r="H161" s="59"/>
      <c r="I161" s="59"/>
      <c r="J161" s="59"/>
      <c r="K161" s="59"/>
      <c r="M161" s="15"/>
      <c r="N161" s="15"/>
      <c r="O161" s="15"/>
      <c r="P161" s="15"/>
      <c r="Q161" s="15"/>
      <c r="R161" s="16"/>
      <c r="S161" s="16"/>
    </row>
    <row r="162" spans="1:19" s="2" customFormat="1" ht="13.8" x14ac:dyDescent="0.3">
      <c r="A162" s="59"/>
      <c r="B162" s="62"/>
      <c r="C162" s="61"/>
      <c r="D162" s="63"/>
      <c r="E162" s="63"/>
      <c r="F162" s="64" t="s">
        <v>101</v>
      </c>
      <c r="G162" s="61"/>
      <c r="H162" s="63"/>
      <c r="I162" s="63"/>
      <c r="J162" s="63"/>
      <c r="K162" s="59"/>
      <c r="M162" s="15"/>
      <c r="N162" s="15"/>
      <c r="O162" s="15"/>
      <c r="P162" s="15"/>
      <c r="Q162" s="15"/>
      <c r="R162" s="16"/>
      <c r="S162" s="16"/>
    </row>
    <row r="163" spans="1:19" s="2" customFormat="1" ht="13.8" x14ac:dyDescent="0.3">
      <c r="A163" s="59"/>
      <c r="B163" s="63"/>
      <c r="C163" s="63"/>
      <c r="D163" s="63"/>
      <c r="E163" s="63"/>
      <c r="F163" s="65" t="s">
        <v>102</v>
      </c>
      <c r="G163" s="63"/>
      <c r="H163" s="63"/>
      <c r="I163" s="63"/>
      <c r="J163" s="63"/>
      <c r="K163" s="59"/>
      <c r="M163" s="15"/>
      <c r="N163" s="15"/>
      <c r="O163" s="15"/>
      <c r="P163" s="15"/>
      <c r="Q163" s="15"/>
      <c r="R163" s="16"/>
      <c r="S163" s="16"/>
    </row>
  </sheetData>
  <mergeCells count="1">
    <mergeCell ref="BH105:BO106"/>
  </mergeCells>
  <dataValidations count="3">
    <dataValidation type="list" allowBlank="1" showInputMessage="1" showErrorMessage="1" promptTitle="Intersection of line with Circle" prompt="The solution to the intersection of a line with a circle has two possible 'roots'. Usne '1' or '2' in this cell to select the possible solution." sqref="I53">
      <formula1>"1,2"</formula1>
    </dataValidation>
    <dataValidation allowBlank="1" showInputMessage="1" showErrorMessage="1" promptTitle="Input Position for Diagram" prompt="Select a value between the maximum and minimum range of motion of the primary bell crank" sqref="I57"/>
    <dataValidation type="list" allowBlank="1" showInputMessage="1" showErrorMessage="1" promptTitle="Intersection of Line with Circle" prompt="The solution to the intersection of a line with a circle has two possible 'roots'. Usne '1' or '2' in this cell to select the possible solution." sqref="I55">
      <formula1>"1,2"</formula1>
    </dataValidation>
  </dataValidations>
  <hyperlinks>
    <hyperlink ref="F113" r:id="rId1"/>
    <hyperlink ref="F163" r:id="rId2"/>
    <hyperlink ref="F60" r:id="rId3"/>
  </hyperlinks>
  <pageMargins left="0.47244094488188981" right="0.23622047244094491" top="0.31496062992125984" bottom="0.82677165354330717" header="0.31496062992125984" footer="0.47244094488188981"/>
  <pageSetup orientation="portrait" r:id="rId4"/>
  <headerFooter alignWithMargins="0">
    <oddFooter>&amp;C&amp;"Arial,Bold"ABBOTT AEROSPACE INC. PROPRIETARY INFORMATION&amp;"Arial,Regular"
Subject to restrictions on the cover or first page</oddFooter>
  </headerFooter>
  <drawing r:id="rId5"/>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TWO BELLCRANK</vt:lpstr>
      <vt:lpstr>ONE BELLCRANK</vt:lpstr>
      <vt:lpstr>'ONE BELLCRANK'!Print_Area</vt:lpstr>
      <vt:lpstr>'READ ME'!Print_Area</vt:lpstr>
      <vt:lpstr>'TWO BELLCRANK'!Print_Area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2013-06-12T17:10:54Z</cp:lastPrinted>
  <dcterms:created xsi:type="dcterms:W3CDTF">1996-10-14T23:33:28Z</dcterms:created>
  <dcterms:modified xsi:type="dcterms:W3CDTF">2016-03-08T02:58:40Z</dcterms:modified>
  <cp:category>Engineering Spreadsheets</cp:category>
</cp:coreProperties>
</file>