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7236" yWindow="0" windowWidth="21612" windowHeight="12468" tabRatio="871" activeTab="1"/>
  </bookViews>
  <sheets>
    <sheet name="READ ME" sheetId="40" r:id="rId1"/>
    <sheet name="ANALYSIS" sheetId="38" r:id="rId2"/>
  </sheets>
  <externalReferences>
    <externalReference r:id="rId3"/>
  </externalReferences>
  <definedNames>
    <definedName name="_xlnm.Print_Area" localSheetId="1">ANALYSIS!$A$8:$K$60</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12" i="40" l="1"/>
  <c r="H28" i="38"/>
  <c r="H27" i="38"/>
  <c r="C28" i="38"/>
  <c r="C27" i="38"/>
  <c r="C29" i="38" l="1"/>
  <c r="AA14" i="38"/>
  <c r="AA13" i="38"/>
  <c r="Y27" i="38"/>
  <c r="Y34" i="38"/>
  <c r="W14" i="38"/>
  <c r="Y14" i="38" s="1"/>
  <c r="W15" i="38"/>
  <c r="Y15" i="38" s="1"/>
  <c r="W16" i="38"/>
  <c r="Y16" i="38" s="1"/>
  <c r="W17" i="38"/>
  <c r="Y17" i="38" s="1"/>
  <c r="W18" i="38"/>
  <c r="Y18" i="38" s="1"/>
  <c r="W19" i="38"/>
  <c r="Y19" i="38" s="1"/>
  <c r="W20" i="38"/>
  <c r="Y20" i="38" s="1"/>
  <c r="W21" i="38"/>
  <c r="Y21" i="38" s="1"/>
  <c r="W22" i="38"/>
  <c r="Y22" i="38" s="1"/>
  <c r="W23" i="38"/>
  <c r="Y23" i="38" s="1"/>
  <c r="W24" i="38"/>
  <c r="Y24" i="38" s="1"/>
  <c r="W25" i="38"/>
  <c r="Y25" i="38" s="1"/>
  <c r="W26" i="38"/>
  <c r="Y26" i="38" s="1"/>
  <c r="W27" i="38"/>
  <c r="W28" i="38"/>
  <c r="Y28" i="38" s="1"/>
  <c r="W29" i="38"/>
  <c r="Y29" i="38" s="1"/>
  <c r="W30" i="38"/>
  <c r="Y30" i="38" s="1"/>
  <c r="W31" i="38"/>
  <c r="Y31" i="38" s="1"/>
  <c r="W32" i="38"/>
  <c r="Y32" i="38" s="1"/>
  <c r="W33" i="38"/>
  <c r="Y33" i="38" s="1"/>
  <c r="W34" i="38"/>
  <c r="W35" i="38"/>
  <c r="Y35" i="38" s="1"/>
  <c r="W36" i="38"/>
  <c r="Y36" i="38" s="1"/>
  <c r="W37" i="38"/>
  <c r="Y37" i="38" s="1"/>
  <c r="W38" i="38"/>
  <c r="Y38" i="38" s="1"/>
  <c r="W39" i="38"/>
  <c r="Y39" i="38" s="1"/>
  <c r="W40" i="38"/>
  <c r="Y40" i="38" s="1"/>
  <c r="W41" i="38"/>
  <c r="Y41" i="38" s="1"/>
  <c r="W42" i="38"/>
  <c r="Y42" i="38" s="1"/>
  <c r="W43" i="38"/>
  <c r="Y43" i="38" s="1"/>
  <c r="W44" i="38"/>
  <c r="Y44" i="38" s="1"/>
  <c r="W45" i="38"/>
  <c r="Y45" i="38" s="1"/>
  <c r="W46" i="38"/>
  <c r="Y46" i="38" s="1"/>
  <c r="W47" i="38"/>
  <c r="Y47" i="38" s="1"/>
  <c r="W48" i="38"/>
  <c r="Y48" i="38" s="1"/>
  <c r="W49" i="38"/>
  <c r="Y49" i="38" s="1"/>
  <c r="W13" i="38"/>
  <c r="Y13" i="38" s="1"/>
  <c r="V14" i="38"/>
  <c r="X14" i="38" s="1"/>
  <c r="V15" i="38"/>
  <c r="X15" i="38" s="1"/>
  <c r="V16" i="38"/>
  <c r="X16" i="38" s="1"/>
  <c r="V17" i="38"/>
  <c r="X17" i="38" s="1"/>
  <c r="V18" i="38"/>
  <c r="X18" i="38" s="1"/>
  <c r="V19" i="38"/>
  <c r="X19" i="38" s="1"/>
  <c r="V20" i="38"/>
  <c r="X20" i="38" s="1"/>
  <c r="V21" i="38"/>
  <c r="X21" i="38" s="1"/>
  <c r="V22" i="38"/>
  <c r="X22" i="38" s="1"/>
  <c r="V23" i="38"/>
  <c r="X23" i="38" s="1"/>
  <c r="V24" i="38"/>
  <c r="X24" i="38" s="1"/>
  <c r="V25" i="38"/>
  <c r="X25" i="38" s="1"/>
  <c r="V26" i="38"/>
  <c r="X26" i="38" s="1"/>
  <c r="V27" i="38"/>
  <c r="X27" i="38" s="1"/>
  <c r="V28" i="38"/>
  <c r="X28" i="38" s="1"/>
  <c r="V29" i="38"/>
  <c r="X29" i="38" s="1"/>
  <c r="V30" i="38"/>
  <c r="X30" i="38" s="1"/>
  <c r="V31" i="38"/>
  <c r="X31" i="38" s="1"/>
  <c r="V32" i="38"/>
  <c r="X32" i="38" s="1"/>
  <c r="V33" i="38"/>
  <c r="X33" i="38" s="1"/>
  <c r="V34" i="38"/>
  <c r="X34" i="38" s="1"/>
  <c r="V35" i="38"/>
  <c r="X35" i="38" s="1"/>
  <c r="V36" i="38"/>
  <c r="X36" i="38" s="1"/>
  <c r="V37" i="38"/>
  <c r="X37" i="38" s="1"/>
  <c r="V38" i="38"/>
  <c r="X38" i="38" s="1"/>
  <c r="V39" i="38"/>
  <c r="X39" i="38" s="1"/>
  <c r="V40" i="38"/>
  <c r="X40" i="38" s="1"/>
  <c r="V41" i="38"/>
  <c r="X41" i="38" s="1"/>
  <c r="V42" i="38"/>
  <c r="X42" i="38" s="1"/>
  <c r="V43" i="38"/>
  <c r="X43" i="38" s="1"/>
  <c r="V44" i="38"/>
  <c r="X44" i="38" s="1"/>
  <c r="V45" i="38"/>
  <c r="X45" i="38" s="1"/>
  <c r="V46" i="38"/>
  <c r="X46" i="38" s="1"/>
  <c r="V47" i="38"/>
  <c r="X47" i="38" s="1"/>
  <c r="V48" i="38"/>
  <c r="X48" i="38" s="1"/>
  <c r="V49" i="38"/>
  <c r="X49" i="38" s="1"/>
  <c r="V13" i="38"/>
  <c r="X13" i="38" s="1"/>
  <c r="H29" i="38" l="1"/>
  <c r="E35" i="38" s="1"/>
  <c r="C35" i="38"/>
  <c r="B12" i="38"/>
  <c r="X7" i="38"/>
  <c r="X6" i="38"/>
  <c r="X5" i="38"/>
  <c r="F11" i="38"/>
  <c r="X4" i="38"/>
  <c r="X1" i="38"/>
  <c r="G1" i="38" s="1"/>
  <c r="X3" i="38"/>
  <c r="J9" i="38"/>
  <c r="F10" i="38"/>
  <c r="X2" i="38"/>
  <c r="J8" i="38"/>
  <c r="F9" i="38"/>
  <c r="F8" i="38"/>
  <c r="E33" i="38"/>
  <c r="E34" i="38"/>
  <c r="C34" i="38"/>
  <c r="C33" i="38"/>
  <c r="I36" i="38" l="1"/>
  <c r="AB13" i="38"/>
  <c r="AB14" i="38"/>
  <c r="L10" i="38"/>
  <c r="J10" i="38" s="1"/>
  <c r="I34" i="38"/>
  <c r="I33" i="38"/>
  <c r="B55" i="38" l="1"/>
  <c r="B46" i="38"/>
  <c r="B41" i="38"/>
  <c r="B50" i="38"/>
  <c r="B52" i="38"/>
  <c r="B53" i="38"/>
  <c r="B43" i="38"/>
  <c r="B44" i="38"/>
  <c r="B48" i="38"/>
  <c r="B49" i="38"/>
  <c r="B39" i="38"/>
  <c r="B40" i="38"/>
  <c r="AB19" i="38" l="1"/>
  <c r="AA17" i="38"/>
  <c r="AA19" i="38"/>
  <c r="AB17" i="38"/>
</calcChain>
</file>

<file path=xl/sharedStrings.xml><?xml version="1.0" encoding="utf-8"?>
<sst xmlns="http://schemas.openxmlformats.org/spreadsheetml/2006/main" count="129" uniqueCount="75">
  <si>
    <t>R. Abbott</t>
  </si>
  <si>
    <t>Author:</t>
  </si>
  <si>
    <t>Check:</t>
  </si>
  <si>
    <t>Date:</t>
  </si>
  <si>
    <t>Revision:</t>
  </si>
  <si>
    <t>Report:</t>
  </si>
  <si>
    <t>Page:</t>
  </si>
  <si>
    <t>Section:</t>
  </si>
  <si>
    <t>Document Number:</t>
  </si>
  <si>
    <t>Revision Level :</t>
  </si>
  <si>
    <t xml:space="preserve"> </t>
  </si>
  <si>
    <t>in</t>
  </si>
  <si>
    <t>=</t>
  </si>
  <si>
    <t>x =</t>
  </si>
  <si>
    <t>y =</t>
  </si>
  <si>
    <t>Total Report Pages:</t>
  </si>
  <si>
    <t xml:space="preserve">Page </t>
  </si>
  <si>
    <t>Title</t>
  </si>
  <si>
    <t>Sub</t>
  </si>
  <si>
    <t>Fig</t>
  </si>
  <si>
    <t>Table</t>
  </si>
  <si>
    <t>No</t>
  </si>
  <si>
    <t>Section Number:</t>
  </si>
  <si>
    <t>Sheet Name</t>
  </si>
  <si>
    <t>Report Title:</t>
  </si>
  <si>
    <t>Title:</t>
  </si>
  <si>
    <t>Running Counts</t>
  </si>
  <si>
    <t>Total Sheet Pages:</t>
  </si>
  <si>
    <t>Total Title No:</t>
  </si>
  <si>
    <t>Total Sub No:</t>
  </si>
  <si>
    <t>Total Fig No:</t>
  </si>
  <si>
    <t>Total Table No:</t>
  </si>
  <si>
    <t>About us:</t>
  </si>
  <si>
    <t xml:space="preserve"> spreadsheets@abbottaerospace.com</t>
  </si>
  <si>
    <t>Proprietary information:</t>
  </si>
  <si>
    <t>IMPORTANT INFORMATION</t>
  </si>
  <si>
    <t>x₂ =</t>
  </si>
  <si>
    <t>y₂ =</t>
  </si>
  <si>
    <t>x₁ =</t>
  </si>
  <si>
    <t>y₁ =</t>
  </si>
  <si>
    <t>r =</t>
  </si>
  <si>
    <t>Circle Center</t>
  </si>
  <si>
    <t>p =</t>
  </si>
  <si>
    <t>q =</t>
  </si>
  <si>
    <t>m =</t>
  </si>
  <si>
    <t>c =</t>
  </si>
  <si>
    <t>A =</t>
  </si>
  <si>
    <t>B =</t>
  </si>
  <si>
    <t>C =</t>
  </si>
  <si>
    <t>Quadratic equation Coefficients</t>
  </si>
  <si>
    <t>Putting the straight line into 'y = mx + c' form</t>
  </si>
  <si>
    <t>Determination of intersection coordinates</t>
  </si>
  <si>
    <t>Parameters</t>
  </si>
  <si>
    <t>INTERSECTION OF LINE AND A CIRCLE</t>
  </si>
  <si>
    <t>STANDARD SPREADSHEET METHOD</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</si>
  <si>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</si>
  <si>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</si>
  <si>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</si>
  <si>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</si>
  <si>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20/10/2013</t>
  </si>
  <si>
    <t>IR</t>
  </si>
  <si>
    <t>AA-SM-224</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</si>
  <si>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</si>
  <si>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</si>
  <si>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http://www.abbottaerospace.com/subscribe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</si>
  <si>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</si>
  <si>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</si>
  <si>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</si>
  <si>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</si>
  <si>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</si>
  <si>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http://www.xl-viking.com/download-free-trial/</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</si>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</sst>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22"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0000FF"/>
      <name val="Calibri"/>
      <family val="2"/>
      <scheme val="minor"/>
    </font>
    <font>
      <sz val="10"/>
      <name val="Arial"/>
      <family val="2"/>
    </font>
    <font>
      <b/>
      <u/>
      <sz val="10"/>
      <name val="Calibri"/>
      <family val="2"/>
      <scheme val="minor"/>
    </font>
    <font>
      <u/>
      <sz val="10"/>
      <color theme="10"/>
      <name val="Calibri"/>
      <family val="2"/>
    </font>
    <font>
      <b/>
      <sz val="10"/>
      <color rgb="FFFF0000"/>
      <name val="Calibri"/>
      <family val="2"/>
      <scheme val="minor"/>
    </font>
    <font>
      <sz val="10"/>
      <color rgb="FF0000FF"/>
      <name val="Calibri"/>
      <family val="2"/>
      <scheme val="minor"/>
    </font>
    <font>
      <b/>
      <sz val="10"/>
      <color theme="1"/>
      <name val="Calibri"/>
      <family val="2"/>
      <scheme val="minor"/>
    </font>
    <font>
      <sz val="10"/>
      <color theme="1"/>
      <name val="Calibri"/>
      <family val="2"/>
      <scheme val="minor"/>
    </font>
    <font>
      <sz val="10"/>
      <color rgb="FF3333FF"/>
      <name val="Calibri"/>
      <family val="2"/>
      <scheme val="minor"/>
    </font>
    <font>
      <b/>
      <i/>
      <sz val="10"/>
      <name val="Calibri"/>
      <family val="2"/>
      <scheme val="minor"/>
    </font>
    <font>
      <b/>
      <i/>
      <u/>
      <sz val="10"/>
      <color theme="10"/>
      <name val="Calibri"/>
      <family val="2"/>
    </font>
    <font>
      <u/>
      <sz val="10"/>
      <color theme="10"/>
      <name val="Arial"/>
    </font>
    <font>
      <u/>
      <sz val="10"/>
      <color theme="10"/>
      <name val="Calibri"/>
      <family val="2"/>
      <scheme val="minor"/>
    </font>
    <font>
      <sz val="10"/>
      <name val="Arial"/>
    </font>
  </fonts>
  <fills count="4">
    <fill>
      <patternFill patternType="none"/>
    </fill>
    <fill>
      <patternFill patternType="gray125"/>
    </fill>
    <fill>
      <patternFill patternType="solid">
        <fgColor theme="5" tint="0.79998168889431442"/>
        <bgColor indexed="64"/>
      </patternFill>
    </fill>
    <fill>
      <patternFill patternType="solid">
        <fgColor theme="3" tint="0.59999389629810485"/>
        <bgColor indexed="64"/>
      </patternFill>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0">
    <xf numFmtId="0" fontId="0" fillId="0" borderId="0"/>
    <xf numFmtId="0" fontId="2" fillId="0" borderId="0"/>
    <xf numFmtId="0" fontId="11" fillId="0" borderId="0" applyNumberFormat="0" applyFill="0" applyBorder="0" applyAlignment="0" applyProtection="0">
      <alignment vertical="top"/>
      <protection locked="0"/>
    </xf>
    <xf numFmtId="0" fontId="7" fillId="0" borderId="0"/>
    <xf numFmtId="0" fontId="1" fillId="0" borderId="0"/>
    <xf numFmtId="0" fontId="9" fillId="0" borderId="0"/>
    <xf numFmtId="0" fontId="1" fillId="0" borderId="0"/>
    <xf numFmtId="0" fontId="19" fillId="0" borderId="0" applyNumberFormat="0" applyFill="0" applyBorder="0" applyAlignment="0" applyProtection="0"/>
    <xf numFmtId="0" fontId="11" fillId="0" borderId="0" applyNumberFormat="0" applyFill="0" applyBorder="0" applyAlignment="0" applyProtection="0">
      <alignment vertical="top"/>
      <protection locked="0"/>
    </xf>
    <xf numFmtId="0" fontId="21" fillId="0" borderId="0"/>
  </cellStyleXfs>
  <cellXfs count="75">
    <xf numFmtId="0" fontId="0" fillId="0" borderId="0" xfId="0"/>
    <xf numFmtId="0" fontId="5" fillId="0" borderId="0" xfId="4" applyFont="1" applyAlignment="1">
      <alignment horizontal="center"/>
    </xf>
    <xf numFmtId="0" fontId="5" fillId="0" borderId="0" xfId="4" applyFont="1"/>
    <xf numFmtId="0" fontId="5" fillId="0" borderId="0" xfId="4" applyFont="1" applyAlignment="1">
      <alignment horizontal="right"/>
    </xf>
    <xf numFmtId="0" fontId="6" fillId="0" borderId="0" xfId="4" applyFont="1"/>
    <xf numFmtId="0" fontId="6" fillId="0" borderId="0" xfId="4" applyFont="1" applyAlignment="1">
      <alignment horizontal="left"/>
    </xf>
    <xf numFmtId="0" fontId="5" fillId="0" borderId="2" xfId="4" applyFont="1" applyBorder="1" applyAlignment="1">
      <alignment horizontal="center"/>
    </xf>
    <xf numFmtId="0" fontId="5" fillId="0" borderId="1" xfId="4" applyFont="1" applyBorder="1" applyAlignment="1">
      <alignment horizontal="center"/>
    </xf>
    <xf numFmtId="0" fontId="8" fillId="0" borderId="0" xfId="4" applyFont="1" applyAlignment="1">
      <alignment horizontal="left"/>
    </xf>
    <xf numFmtId="0" fontId="6" fillId="0" borderId="0" xfId="4" quotePrefix="1" applyFont="1" applyAlignment="1">
      <alignment vertical="center"/>
    </xf>
    <xf numFmtId="0" fontId="6" fillId="0" borderId="0" xfId="4" applyFont="1" applyAlignment="1">
      <alignment vertical="center"/>
    </xf>
    <xf numFmtId="0" fontId="6" fillId="0" borderId="0" xfId="4" applyFont="1" applyAlignment="1">
      <alignment horizontal="right"/>
    </xf>
    <xf numFmtId="0" fontId="3" fillId="0" borderId="0" xfId="4" applyFont="1"/>
    <xf numFmtId="0" fontId="4" fillId="0" borderId="0" xfId="4" applyFont="1"/>
    <xf numFmtId="0" fontId="3" fillId="0" borderId="1" xfId="4" applyFont="1" applyBorder="1" applyAlignment="1">
      <alignment horizontal="center"/>
    </xf>
    <xf numFmtId="0" fontId="5" fillId="0" borderId="1" xfId="5" applyFont="1" applyBorder="1" applyAlignment="1">
      <alignment horizontal="center"/>
    </xf>
    <xf numFmtId="1" fontId="5" fillId="0" borderId="1" xfId="5" applyNumberFormat="1" applyFont="1" applyBorder="1" applyAlignment="1">
      <alignment horizontal="center"/>
    </xf>
    <xf numFmtId="0" fontId="5" fillId="0" borderId="0" xfId="4" applyFont="1" applyBorder="1" applyAlignment="1"/>
    <xf numFmtId="165" fontId="5" fillId="0" borderId="1" xfId="5" applyNumberFormat="1" applyFont="1" applyBorder="1" applyAlignment="1">
      <alignment horizontal="center"/>
    </xf>
    <xf numFmtId="0" fontId="10" fillId="0" borderId="0" xfId="4" applyFont="1" applyBorder="1" applyAlignment="1"/>
    <xf numFmtId="0" fontId="10" fillId="0" borderId="0" xfId="4" applyFont="1"/>
    <xf numFmtId="0" fontId="5" fillId="0" borderId="0" xfId="4" applyFont="1" applyProtection="1">
      <protection locked="0"/>
    </xf>
    <xf numFmtId="0" fontId="5" fillId="0" borderId="0" xfId="4" applyFont="1" applyAlignment="1" applyProtection="1">
      <alignment horizontal="right"/>
      <protection locked="0"/>
    </xf>
    <xf numFmtId="0" fontId="12" fillId="0" borderId="0" xfId="4" applyFont="1" applyProtection="1">
      <protection locked="0"/>
    </xf>
    <xf numFmtId="0" fontId="12" fillId="0" borderId="0" xfId="4" applyFont="1" applyAlignment="1" applyProtection="1">
      <alignment horizontal="left"/>
      <protection locked="0"/>
    </xf>
    <xf numFmtId="14" fontId="12" fillId="0" borderId="0" xfId="4" quotePrefix="1" applyNumberFormat="1" applyFont="1" applyProtection="1">
      <protection locked="0"/>
    </xf>
    <xf numFmtId="0" fontId="8" fillId="0" borderId="0" xfId="4" applyFont="1" applyAlignment="1" applyProtection="1">
      <alignment horizontal="left"/>
      <protection locked="0"/>
    </xf>
    <xf numFmtId="0" fontId="5" fillId="0" borderId="0" xfId="4" applyFont="1" applyAlignment="1"/>
    <xf numFmtId="2" fontId="5" fillId="0" borderId="0" xfId="4" applyNumberFormat="1" applyFont="1"/>
    <xf numFmtId="2" fontId="5" fillId="0" borderId="0" xfId="4" applyNumberFormat="1" applyFont="1" applyAlignment="1">
      <alignment horizontal="right"/>
    </xf>
    <xf numFmtId="2" fontId="13" fillId="0" borderId="0" xfId="4" applyNumberFormat="1" applyFont="1"/>
    <xf numFmtId="2" fontId="5" fillId="0" borderId="0" xfId="4" applyNumberFormat="1" applyFont="1" applyAlignment="1">
      <alignment horizontal="center"/>
    </xf>
    <xf numFmtId="2" fontId="5" fillId="0" borderId="0" xfId="4" applyNumberFormat="1" applyFont="1" applyAlignment="1"/>
    <xf numFmtId="0" fontId="5" fillId="0" borderId="0" xfId="0" applyFont="1"/>
    <xf numFmtId="0" fontId="5" fillId="0" borderId="0" xfId="0" applyFont="1" applyAlignment="1"/>
    <xf numFmtId="0" fontId="5" fillId="0" borderId="0" xfId="0" applyFont="1" applyAlignment="1">
      <alignment horizontal="right"/>
    </xf>
    <xf numFmtId="2" fontId="13" fillId="0" borderId="0" xfId="0" applyNumberFormat="1" applyFont="1" applyAlignment="1"/>
    <xf numFmtId="2" fontId="5" fillId="0" borderId="0" xfId="0" applyNumberFormat="1" applyFont="1" applyAlignment="1">
      <alignment horizontal="right"/>
    </xf>
    <xf numFmtId="2" fontId="5" fillId="0" borderId="0" xfId="0" applyNumberFormat="1" applyFont="1" applyAlignment="1"/>
    <xf numFmtId="165" fontId="5" fillId="0" borderId="0" xfId="0" applyNumberFormat="1" applyFont="1" applyAlignment="1">
      <alignment horizontal="center"/>
    </xf>
    <xf numFmtId="0" fontId="5" fillId="0" borderId="0" xfId="0" applyFont="1" applyAlignment="1">
      <alignment horizontal="center"/>
    </xf>
    <xf numFmtId="1" fontId="5" fillId="0" borderId="0" xfId="0" applyNumberFormat="1" applyFont="1" applyAlignment="1"/>
    <xf numFmtId="0" fontId="3" fillId="0" borderId="0" xfId="4" applyFont="1" applyBorder="1"/>
    <xf numFmtId="0" fontId="5" fillId="0" borderId="0" xfId="4" applyFont="1" applyBorder="1"/>
    <xf numFmtId="0" fontId="14" fillId="0" borderId="0" xfId="0" applyFont="1" applyBorder="1"/>
    <xf numFmtId="0" fontId="15" fillId="0" borderId="0" xfId="0" applyFont="1" applyBorder="1"/>
    <xf numFmtId="0" fontId="5" fillId="0" borderId="0" xfId="4" applyFont="1" applyBorder="1" applyAlignment="1">
      <alignment horizontal="center"/>
    </xf>
    <xf numFmtId="0" fontId="15" fillId="2" borderId="0" xfId="0" applyFont="1" applyFill="1" applyBorder="1"/>
    <xf numFmtId="0" fontId="16" fillId="0" borderId="0" xfId="0" applyFont="1" applyBorder="1"/>
    <xf numFmtId="0" fontId="15" fillId="0" borderId="0" xfId="0" applyFont="1" applyBorder="1" applyAlignment="1">
      <alignment horizontal="center"/>
    </xf>
    <xf numFmtId="164" fontId="15" fillId="3" borderId="0" xfId="0" applyNumberFormat="1" applyFont="1" applyFill="1" applyBorder="1"/>
    <xf numFmtId="2" fontId="15" fillId="3" borderId="0" xfId="0" applyNumberFormat="1" applyFont="1" applyFill="1" applyBorder="1"/>
    <xf numFmtId="0" fontId="5" fillId="0" borderId="0" xfId="0" applyFont="1" applyBorder="1" applyProtection="1">
      <protection locked="0"/>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7" fillId="0" borderId="0" xfId="0" applyFont="1" applyAlignment="1">
      <alignment horizontal="center"/>
    </xf>
    <xf numFmtId="0" fontId="18" fillId="0" borderId="0" xfId="2" applyFont="1" applyBorder="1" applyAlignment="1" applyProtection="1">
      <alignment horizontal="center"/>
      <protection locked="0"/>
    </xf>
    <xf numFmtId="0" fontId="5" fillId="0" borderId="0" xfId="4" applyFont="1" applyBorder="1" applyAlignment="1">
      <alignment horizontal="right"/>
    </xf>
    <xf numFmtId="0" fontId="6" fillId="0" borderId="0" xfId="4" applyFont="1" applyBorder="1" applyAlignment="1">
      <alignment horizontal="left"/>
    </xf>
    <xf numFmtId="0" fontId="5" fillId="0" borderId="0" xfId="6" applyFont="1" applyBorder="1" applyAlignment="1">
      <alignment horizontal="center"/>
    </xf>
    <xf numFmtId="1" fontId="5" fillId="0" borderId="0" xfId="6" applyNumberFormat="1" applyFont="1" applyBorder="1" applyAlignment="1">
      <alignment horizontal="center"/>
    </xf>
    <xf numFmtId="0" fontId="5" fillId="0" borderId="0" xfId="6" applyFont="1"/>
    <xf numFmtId="0" fontId="3" fillId="0" borderId="0" xfId="4" applyFont="1" applyBorder="1" applyAlignment="1">
      <alignment horizontal="center"/>
    </xf>
    <xf numFmtId="165" fontId="5" fillId="0" borderId="0" xfId="6" applyNumberFormat="1" applyFont="1" applyBorder="1" applyAlignment="1">
      <alignment horizontal="center"/>
    </xf>
    <xf numFmtId="0" fontId="5" fillId="0" borderId="0" xfId="4" applyFont="1" applyBorder="1" applyAlignment="1">
      <alignment horizontal="left" vertical="top" wrapText="1"/>
    </xf>
    <xf numFmtId="0" fontId="5" fillId="0" borderId="0" xfId="4" applyFont="1" applyBorder="1" applyAlignment="1">
      <alignment horizontal="left" vertical="top" wrapText="1"/>
    </xf>
    <xf numFmtId="0" fontId="5" fillId="0" borderId="0" xfId="4" applyFont="1" applyAlignment="1">
      <alignment horizontal="left" vertical="top" wrapText="1"/>
    </xf>
    <xf numFmtId="0" fontId="20" fillId="0" borderId="0" xfId="7" applyFont="1" applyBorder="1" applyAlignment="1" applyProtection="1">
      <alignment horizontal="center"/>
    </xf>
    <xf numFmtId="0" fontId="11" fillId="0" borderId="0" xfId="8" applyBorder="1" applyAlignment="1" applyProtection="1">
      <alignment horizontal="center"/>
    </xf>
    <xf numFmtId="0" fontId="11" fillId="0" borderId="0" xfId="8" applyBorder="1" applyAlignment="1" applyProtection="1">
      <alignment horizontal="center"/>
    </xf>
    <xf numFmtId="0" fontId="5" fillId="0" borderId="0" xfId="4" applyFont="1" applyBorder="1" applyAlignment="1">
      <alignment horizontal="left" wrapText="1"/>
    </xf>
    <xf numFmtId="0" fontId="21" fillId="0" borderId="0" xfId="9"/>
    <xf numFmtId="0" fontId="19" fillId="0" borderId="0" xfId="7" applyBorder="1" applyAlignment="1">
      <alignment horizontal="center"/>
    </xf>
    <xf numFmtId="0" fontId="11" fillId="0" borderId="0" xfId="8" applyFont="1" applyBorder="1" applyAlignment="1" applyProtection="1">
      <alignment horizontal="center"/>
    </xf>
  </cellXfs>
  <cellStyles count="10">
    <cellStyle name="Hyperlink" xfId="2" builtinId="8" customBuiltin="1"/>
    <cellStyle name="Hyperlink 2" xfId="7"/>
    <cellStyle name="Hyperlink 2 2" xfId="8"/>
    <cellStyle name="Normal" xfId="0" builtinId="0" customBuiltin="1"/>
    <cellStyle name="Normal 2" xfId="1"/>
    <cellStyle name="Normal 2 2" xfId="4"/>
    <cellStyle name="Normal 3" xfId="3"/>
    <cellStyle name="Normal 4" xfId="5"/>
    <cellStyle name="Normal 4 2" xfId="6"/>
    <cellStyle name="Normal 5" xfId="9"/>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455228756488724E-2"/>
          <c:y val="8.1137388258642029E-2"/>
          <c:w val="0.84175376229904042"/>
          <c:h val="0.88811323097822958"/>
        </c:manualLayout>
      </c:layout>
      <c:scatterChart>
        <c:scatterStyle val="lineMarker"/>
        <c:varyColors val="0"/>
        <c:ser>
          <c:idx val="0"/>
          <c:order val="0"/>
          <c:spPr>
            <a:ln>
              <a:solidFill>
                <a:sysClr val="windowText" lastClr="000000"/>
              </a:solidFill>
            </a:ln>
          </c:spPr>
          <c:marker>
            <c:symbol val="none"/>
          </c:marker>
          <c:xVal>
            <c:numRef>
              <c:f>ANALYSIS!$X$13:$X$49</c:f>
              <c:numCache>
                <c:formatCode>0.00</c:formatCode>
                <c:ptCount val="37"/>
                <c:pt idx="0">
                  <c:v>10.25</c:v>
                </c:pt>
                <c:pt idx="1">
                  <c:v>10.17403876506104</c:v>
                </c:pt>
                <c:pt idx="2">
                  <c:v>9.9484631039295426</c:v>
                </c:pt>
                <c:pt idx="3">
                  <c:v>9.5801270189221945</c:v>
                </c:pt>
                <c:pt idx="4">
                  <c:v>9.0802222155948904</c:v>
                </c:pt>
                <c:pt idx="5">
                  <c:v>8.4639380484326967</c:v>
                </c:pt>
                <c:pt idx="6">
                  <c:v>7.75</c:v>
                </c:pt>
                <c:pt idx="7">
                  <c:v>6.960100716628344</c:v>
                </c:pt>
                <c:pt idx="8">
                  <c:v>6.1182408883346522</c:v>
                </c:pt>
                <c:pt idx="9">
                  <c:v>5.25</c:v>
                </c:pt>
                <c:pt idx="10">
                  <c:v>4.3817591116653487</c:v>
                </c:pt>
                <c:pt idx="11">
                  <c:v>3.5398992833716565</c:v>
                </c:pt>
                <c:pt idx="12">
                  <c:v>2.7500000000000009</c:v>
                </c:pt>
                <c:pt idx="13">
                  <c:v>2.0360619515673033</c:v>
                </c:pt>
                <c:pt idx="14">
                  <c:v>1.4197777844051105</c:v>
                </c:pt>
                <c:pt idx="15">
                  <c:v>0.91987298107780635</c:v>
                </c:pt>
                <c:pt idx="16">
                  <c:v>0.5515368960704583</c:v>
                </c:pt>
                <c:pt idx="17">
                  <c:v>0.32596123493896023</c:v>
                </c:pt>
                <c:pt idx="18">
                  <c:v>0.25</c:v>
                </c:pt>
                <c:pt idx="19">
                  <c:v>0.32596123493896023</c:v>
                </c:pt>
                <c:pt idx="20">
                  <c:v>0.55153689607045742</c:v>
                </c:pt>
                <c:pt idx="21">
                  <c:v>0.91987298107780724</c:v>
                </c:pt>
                <c:pt idx="22">
                  <c:v>1.41977778440511</c:v>
                </c:pt>
                <c:pt idx="23">
                  <c:v>2.0360619515673024</c:v>
                </c:pt>
                <c:pt idx="24">
                  <c:v>2.7499999999999978</c:v>
                </c:pt>
                <c:pt idx="25">
                  <c:v>3.5398992833716574</c:v>
                </c:pt>
                <c:pt idx="26">
                  <c:v>4.3817591116653487</c:v>
                </c:pt>
                <c:pt idx="27">
                  <c:v>5.2499999999999991</c:v>
                </c:pt>
                <c:pt idx="28">
                  <c:v>6.1182408883346495</c:v>
                </c:pt>
                <c:pt idx="29">
                  <c:v>6.9601007166283448</c:v>
                </c:pt>
                <c:pt idx="30">
                  <c:v>7.75</c:v>
                </c:pt>
                <c:pt idx="31">
                  <c:v>8.4639380484326967</c:v>
                </c:pt>
                <c:pt idx="32">
                  <c:v>9.0802222155948886</c:v>
                </c:pt>
                <c:pt idx="33">
                  <c:v>9.580127018922191</c:v>
                </c:pt>
                <c:pt idx="34">
                  <c:v>9.9484631039295426</c:v>
                </c:pt>
                <c:pt idx="35">
                  <c:v>10.17403876506104</c:v>
                </c:pt>
                <c:pt idx="36">
                  <c:v>10.25</c:v>
                </c:pt>
              </c:numCache>
            </c:numRef>
          </c:xVal>
          <c:yVal>
            <c:numRef>
              <c:f>ANALYSIS!$Y$13:$Y$49</c:f>
              <c:numCache>
                <c:formatCode>0.00</c:formatCode>
                <c:ptCount val="37"/>
                <c:pt idx="0">
                  <c:v>-1.1499999999999999</c:v>
                </c:pt>
                <c:pt idx="1">
                  <c:v>-0.28175911166534828</c:v>
                </c:pt>
                <c:pt idx="2">
                  <c:v>0.5601007166283436</c:v>
                </c:pt>
                <c:pt idx="3">
                  <c:v>1.3499999999999996</c:v>
                </c:pt>
                <c:pt idx="4">
                  <c:v>2.0639380484326963</c:v>
                </c:pt>
                <c:pt idx="5">
                  <c:v>2.68022221559489</c:v>
                </c:pt>
                <c:pt idx="6">
                  <c:v>3.1801270189221928</c:v>
                </c:pt>
                <c:pt idx="7">
                  <c:v>3.5484631039295418</c:v>
                </c:pt>
                <c:pt idx="8">
                  <c:v>3.7740387650610399</c:v>
                </c:pt>
                <c:pt idx="9">
                  <c:v>3.85</c:v>
                </c:pt>
                <c:pt idx="10">
                  <c:v>3.7740387650610399</c:v>
                </c:pt>
                <c:pt idx="11">
                  <c:v>3.5484631039295427</c:v>
                </c:pt>
                <c:pt idx="12">
                  <c:v>3.1801270189221937</c:v>
                </c:pt>
                <c:pt idx="13">
                  <c:v>2.68022221559489</c:v>
                </c:pt>
                <c:pt idx="14">
                  <c:v>2.0639380484326977</c:v>
                </c:pt>
                <c:pt idx="15">
                  <c:v>1.3499999999999996</c:v>
                </c:pt>
                <c:pt idx="16">
                  <c:v>0.56010071662834449</c:v>
                </c:pt>
                <c:pt idx="17">
                  <c:v>-0.28175911166534851</c:v>
                </c:pt>
                <c:pt idx="18">
                  <c:v>-1.1499999999999992</c:v>
                </c:pt>
                <c:pt idx="19">
                  <c:v>-2.0182408883346525</c:v>
                </c:pt>
                <c:pt idx="20">
                  <c:v>-2.8601007166283434</c:v>
                </c:pt>
                <c:pt idx="21">
                  <c:v>-3.6500000000000004</c:v>
                </c:pt>
                <c:pt idx="22">
                  <c:v>-4.3639380484326962</c:v>
                </c:pt>
                <c:pt idx="23">
                  <c:v>-4.980222215594889</c:v>
                </c:pt>
                <c:pt idx="24">
                  <c:v>-5.4801270189221913</c:v>
                </c:pt>
                <c:pt idx="25">
                  <c:v>-5.8484631039295429</c:v>
                </c:pt>
                <c:pt idx="26">
                  <c:v>-6.0740387650610401</c:v>
                </c:pt>
                <c:pt idx="27">
                  <c:v>-6.15</c:v>
                </c:pt>
                <c:pt idx="28">
                  <c:v>-6.0740387650610401</c:v>
                </c:pt>
                <c:pt idx="29">
                  <c:v>-5.8484631039295412</c:v>
                </c:pt>
                <c:pt idx="30">
                  <c:v>-5.4801270189221931</c:v>
                </c:pt>
                <c:pt idx="31">
                  <c:v>-4.9802222155948908</c:v>
                </c:pt>
                <c:pt idx="32">
                  <c:v>-4.3639380484326979</c:v>
                </c:pt>
                <c:pt idx="33">
                  <c:v>-3.6500000000000021</c:v>
                </c:pt>
                <c:pt idx="34">
                  <c:v>-2.860100716628343</c:v>
                </c:pt>
                <c:pt idx="35">
                  <c:v>-2.0182408883346517</c:v>
                </c:pt>
                <c:pt idx="36">
                  <c:v>-1.1500000000000012</c:v>
                </c:pt>
              </c:numCache>
            </c:numRef>
          </c:yVal>
          <c:smooth val="0"/>
          <c:extLst>
            <c:ext xmlns:c16="http://schemas.microsoft.com/office/drawing/2014/chart" uri="{C3380CC4-5D6E-409C-BE32-E72D297353CC}">
              <c16:uniqueId val="{00000000-4827-4045-9715-07AFAEBFC376}"/>
            </c:ext>
          </c:extLst>
        </c:ser>
        <c:ser>
          <c:idx val="2"/>
          <c:order val="1"/>
          <c:spPr>
            <a:ln>
              <a:solidFill>
                <a:sysClr val="windowText" lastClr="000000"/>
              </a:solidFill>
              <a:prstDash val="lgDashDot"/>
            </a:ln>
          </c:spPr>
          <c:marker>
            <c:symbol val="none"/>
          </c:marker>
          <c:xVal>
            <c:numRef>
              <c:f>ANALYSIS!$AA$13:$AA$14</c:f>
              <c:numCache>
                <c:formatCode>0.00</c:formatCode>
                <c:ptCount val="2"/>
                <c:pt idx="0">
                  <c:v>0.25</c:v>
                </c:pt>
                <c:pt idx="1">
                  <c:v>10.25</c:v>
                </c:pt>
              </c:numCache>
            </c:numRef>
          </c:xVal>
          <c:yVal>
            <c:numRef>
              <c:f>ANALYSIS!$AB$13:$AB$14</c:f>
              <c:numCache>
                <c:formatCode>General</c:formatCode>
                <c:ptCount val="2"/>
                <c:pt idx="0">
                  <c:v>-1.4917121212121214</c:v>
                </c:pt>
                <c:pt idx="1">
                  <c:v>-5.4765606060606071</c:v>
                </c:pt>
              </c:numCache>
            </c:numRef>
          </c:yVal>
          <c:smooth val="0"/>
          <c:extLst>
            <c:ext xmlns:c16="http://schemas.microsoft.com/office/drawing/2014/chart" uri="{C3380CC4-5D6E-409C-BE32-E72D297353CC}">
              <c16:uniqueId val="{00000001-4827-4045-9715-07AFAEBFC376}"/>
            </c:ext>
          </c:extLst>
        </c:ser>
        <c:ser>
          <c:idx val="1"/>
          <c:order val="2"/>
          <c:spPr>
            <a:ln>
              <a:solidFill>
                <a:schemeClr val="tx1"/>
              </a:solidFill>
            </a:ln>
          </c:spPr>
          <c:marker>
            <c:symbol val="circle"/>
            <c:size val="7"/>
            <c:spPr>
              <a:solidFill>
                <a:schemeClr val="tx1"/>
              </a:solidFill>
              <a:ln>
                <a:solidFill>
                  <a:sysClr val="windowText" lastClr="000000"/>
                </a:solidFill>
              </a:ln>
            </c:spPr>
          </c:marker>
          <c:dLbls>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ANALYSIS!$AA$17:$AA$19</c:f>
              <c:numCache>
                <c:formatCode>General</c:formatCode>
                <c:ptCount val="3"/>
                <c:pt idx="0" formatCode="0.00">
                  <c:v>8.6326532087515933</c:v>
                </c:pt>
                <c:pt idx="2" formatCode="0.00">
                  <c:v>0.2620208302642737</c:v>
                </c:pt>
              </c:numCache>
            </c:numRef>
          </c:xVal>
          <c:yVal>
            <c:numRef>
              <c:f>ANALYSIS!$AB$17:$AB$19</c:f>
              <c:numCache>
                <c:formatCode>General</c:formatCode>
                <c:ptCount val="3"/>
                <c:pt idx="0" formatCode="0.00">
                  <c:v>-4.8320724150025285</c:v>
                </c:pt>
                <c:pt idx="2" formatCode="0.00">
                  <c:v>-1.4965022399386425</c:v>
                </c:pt>
              </c:numCache>
            </c:numRef>
          </c:yVal>
          <c:smooth val="0"/>
          <c:extLst>
            <c:ext xmlns:c16="http://schemas.microsoft.com/office/drawing/2014/chart" uri="{C3380CC4-5D6E-409C-BE32-E72D297353CC}">
              <c16:uniqueId val="{00000002-4827-4045-9715-07AFAEBFC376}"/>
            </c:ext>
          </c:extLst>
        </c:ser>
        <c:dLbls>
          <c:showLegendKey val="0"/>
          <c:showVal val="0"/>
          <c:showCatName val="0"/>
          <c:showSerName val="0"/>
          <c:showPercent val="0"/>
          <c:showBubbleSize val="0"/>
        </c:dLbls>
        <c:axId val="571897024"/>
        <c:axId val="571900160"/>
      </c:scatterChart>
      <c:valAx>
        <c:axId val="571897024"/>
        <c:scaling>
          <c:orientation val="minMax"/>
        </c:scaling>
        <c:delete val="0"/>
        <c:axPos val="b"/>
        <c:majorGridlines/>
        <c:numFmt formatCode="0.00" sourceLinked="1"/>
        <c:majorTickMark val="out"/>
        <c:minorTickMark val="none"/>
        <c:tickLblPos val="nextTo"/>
        <c:txPr>
          <a:bodyPr/>
          <a:lstStyle/>
          <a:p>
            <a:pPr>
              <a:defRPr>
                <a:solidFill>
                  <a:schemeClr val="bg1">
                    <a:lumMod val="65000"/>
                  </a:schemeClr>
                </a:solidFill>
              </a:defRPr>
            </a:pPr>
            <a:endParaRPr lang="en-US"/>
          </a:p>
        </c:txPr>
        <c:crossAx val="571900160"/>
        <c:crosses val="autoZero"/>
        <c:crossBetween val="midCat"/>
      </c:valAx>
      <c:valAx>
        <c:axId val="571900160"/>
        <c:scaling>
          <c:orientation val="minMax"/>
        </c:scaling>
        <c:delete val="0"/>
        <c:axPos val="l"/>
        <c:majorGridlines/>
        <c:numFmt formatCode="0.00" sourceLinked="1"/>
        <c:majorTickMark val="out"/>
        <c:minorTickMark val="none"/>
        <c:tickLblPos val="nextTo"/>
        <c:txPr>
          <a:bodyPr/>
          <a:lstStyle/>
          <a:p>
            <a:pPr>
              <a:defRPr>
                <a:solidFill>
                  <a:schemeClr val="bg1">
                    <a:lumMod val="65000"/>
                  </a:schemeClr>
                </a:solidFill>
              </a:defRPr>
            </a:pPr>
            <a:endParaRPr lang="en-US"/>
          </a:p>
        </c:txPr>
        <c:crossAx val="571897024"/>
        <c:crosses val="autoZero"/>
        <c:crossBetween val="midCat"/>
      </c:valAx>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215348</xdr:colOff>
      <xdr:row>14</xdr:row>
      <xdr:rowOff>124239</xdr:rowOff>
    </xdr:from>
    <xdr:to>
      <xdr:col>6</xdr:col>
      <xdr:colOff>397566</xdr:colOff>
      <xdr:row>23</xdr:row>
      <xdr:rowOff>66261</xdr:rowOff>
    </xdr:to>
    <xdr:grpSp>
      <xdr:nvGrpSpPr>
        <xdr:cNvPr id="2" name="Group 1"/>
        <xdr:cNvGrpSpPr/>
      </xdr:nvGrpSpPr>
      <xdr:grpSpPr>
        <a:xfrm>
          <a:off x="2752360" y="2652286"/>
          <a:ext cx="1437277" cy="1555669"/>
          <a:chOff x="1548848" y="2650435"/>
          <a:chExt cx="1408044" cy="1432891"/>
        </a:xfrm>
      </xdr:grpSpPr>
      <xdr:sp macro="" textlink="">
        <xdr:nvSpPr>
          <xdr:cNvPr id="3" name="Oval 2"/>
          <xdr:cNvSpPr/>
        </xdr:nvSpPr>
        <xdr:spPr bwMode="auto">
          <a:xfrm>
            <a:off x="1662319" y="2759765"/>
            <a:ext cx="1205948" cy="1205948"/>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CA" sz="1100"/>
          </a:p>
        </xdr:txBody>
      </xdr:sp>
      <xdr:cxnSp macro="">
        <xdr:nvCxnSpPr>
          <xdr:cNvPr id="4" name="Straight Connector 3"/>
          <xdr:cNvCxnSpPr/>
        </xdr:nvCxnSpPr>
        <xdr:spPr bwMode="auto">
          <a:xfrm>
            <a:off x="2265293" y="2650435"/>
            <a:ext cx="0" cy="1432891"/>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5" name="Straight Connector 4"/>
          <xdr:cNvCxnSpPr/>
        </xdr:nvCxnSpPr>
        <xdr:spPr bwMode="auto">
          <a:xfrm flipH="1">
            <a:off x="1548848" y="3362739"/>
            <a:ext cx="1408044" cy="0"/>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grpSp>
    <xdr:clientData/>
  </xdr:twoCellAnchor>
  <xdr:twoCellAnchor>
    <xdr:from>
      <xdr:col>3</xdr:col>
      <xdr:colOff>248478</xdr:colOff>
      <xdr:row>15</xdr:row>
      <xdr:rowOff>16565</xdr:rowOff>
    </xdr:from>
    <xdr:to>
      <xdr:col>7</xdr:col>
      <xdr:colOff>283796</xdr:colOff>
      <xdr:row>20</xdr:row>
      <xdr:rowOff>10082</xdr:rowOff>
    </xdr:to>
    <xdr:cxnSp macro="">
      <xdr:nvCxnSpPr>
        <xdr:cNvPr id="7" name="Straight Connector 6"/>
        <xdr:cNvCxnSpPr/>
      </xdr:nvCxnSpPr>
      <xdr:spPr bwMode="auto">
        <a:xfrm flipV="1">
          <a:off x="2105853" y="2483540"/>
          <a:ext cx="2473718" cy="803142"/>
        </a:xfrm>
        <a:prstGeom prst="line">
          <a:avLst/>
        </a:prstGeom>
        <a:solidFill>
          <a:srgbClr val="FFFFFF"/>
        </a:solidFill>
        <a:ln w="19050" cap="flat" cmpd="sng" algn="ctr">
          <a:solidFill>
            <a:srgbClr val="000000"/>
          </a:solidFill>
          <a:prstDash val="solid"/>
          <a:round/>
          <a:headEnd type="oval" w="med" len="med"/>
          <a:tailEnd type="oval" w="med" len="med"/>
        </a:ln>
        <a:effectLst/>
      </xdr:spPr>
    </xdr:cxnSp>
    <xdr:clientData/>
  </xdr:twoCellAnchor>
  <xdr:twoCellAnchor>
    <xdr:from>
      <xdr:col>5</xdr:col>
      <xdr:colOff>314739</xdr:colOff>
      <xdr:row>19</xdr:row>
      <xdr:rowOff>8282</xdr:rowOff>
    </xdr:from>
    <xdr:to>
      <xdr:col>6</xdr:col>
      <xdr:colOff>132334</xdr:colOff>
      <xdr:row>21</xdr:row>
      <xdr:rowOff>103345</xdr:rowOff>
    </xdr:to>
    <xdr:cxnSp macro="">
      <xdr:nvCxnSpPr>
        <xdr:cNvPr id="9" name="Straight Arrow Connector 8"/>
        <xdr:cNvCxnSpPr>
          <a:endCxn id="3" idx="5"/>
        </xdr:cNvCxnSpPr>
      </xdr:nvCxnSpPr>
      <xdr:spPr bwMode="auto">
        <a:xfrm>
          <a:off x="3391314" y="3122957"/>
          <a:ext cx="427195" cy="418913"/>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6</xdr:col>
      <xdr:colOff>132831</xdr:colOff>
      <xdr:row>21</xdr:row>
      <xdr:rowOff>101329</xdr:rowOff>
    </xdr:from>
    <xdr:to>
      <xdr:col>6</xdr:col>
      <xdr:colOff>417478</xdr:colOff>
      <xdr:row>21</xdr:row>
      <xdr:rowOff>102489</xdr:rowOff>
    </xdr:to>
    <xdr:cxnSp macro="">
      <xdr:nvCxnSpPr>
        <xdr:cNvPr id="10" name="Straight Connector 9"/>
        <xdr:cNvCxnSpPr>
          <a:stCxn id="3" idx="5"/>
        </xdr:cNvCxnSpPr>
      </xdr:nvCxnSpPr>
      <xdr:spPr bwMode="auto">
        <a:xfrm flipV="1">
          <a:off x="3819006" y="3539854"/>
          <a:ext cx="284647" cy="116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6</xdr:col>
      <xdr:colOff>74652</xdr:colOff>
      <xdr:row>37</xdr:row>
      <xdr:rowOff>144517</xdr:rowOff>
    </xdr:from>
    <xdr:to>
      <xdr:col>10</xdr:col>
      <xdr:colOff>538655</xdr:colOff>
      <xdr:row>53</xdr:row>
      <xdr:rowOff>154841</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12" name="Group 11"/>
        <xdr:cNvGrpSpPr/>
      </xdr:nvGrpSpPr>
      <xdr:grpSpPr>
        <a:xfrm>
          <a:off x="40822" y="1295880"/>
          <a:ext cx="2562865" cy="642297"/>
          <a:chOff x="40822" y="1267641"/>
          <a:chExt cx="2570933" cy="630195"/>
        </a:xfrm>
      </xdr:grpSpPr>
      <xdr:pic>
        <xdr:nvPicPr>
          <xdr:cNvPr id="13" name="Picture 12">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4" name="Picture 13"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12"/>
    <col min="3" max="3" width="10.6640625" style="12" bestFit="1" customWidth="1"/>
    <col min="4" max="11" width="9.109375" style="12"/>
    <col min="12" max="12" width="5.44140625" style="2" customWidth="1"/>
    <col min="13" max="17" width="5.33203125" style="60" customWidth="1"/>
    <col min="18" max="19" width="5.33203125" style="61" customWidth="1"/>
    <col min="20" max="25" width="9.109375" style="42"/>
    <col min="26" max="16384" width="9.109375" style="12"/>
  </cols>
  <sheetData>
    <row r="1" spans="1:25" s="2" customFormat="1" ht="13.8" x14ac:dyDescent="0.3">
      <c r="A1" s="21"/>
      <c r="B1" s="22" t="s">
        <v>1</v>
      </c>
      <c r="C1" s="23" t="s">
        <v>0</v>
      </c>
      <c r="D1" s="21"/>
      <c r="E1" s="21"/>
      <c r="F1" s="22" t="s">
        <v>15</v>
      </c>
      <c r="G1" s="24"/>
      <c r="H1" s="21"/>
      <c r="I1" s="21"/>
      <c r="J1" s="21"/>
      <c r="K1" s="21"/>
      <c r="M1" s="46"/>
      <c r="N1" s="46"/>
      <c r="O1" s="46"/>
      <c r="P1" s="46"/>
      <c r="Q1" s="46"/>
      <c r="R1" s="46"/>
      <c r="S1" s="46"/>
      <c r="T1" s="43"/>
      <c r="U1" s="43"/>
      <c r="V1" s="43"/>
      <c r="W1" s="58"/>
      <c r="X1" s="59"/>
      <c r="Y1" s="43"/>
    </row>
    <row r="2" spans="1:25" s="2" customFormat="1" ht="13.8" x14ac:dyDescent="0.3">
      <c r="A2" s="21"/>
      <c r="B2" s="22" t="s">
        <v>2</v>
      </c>
      <c r="C2" s="23" t="s">
        <v>10</v>
      </c>
      <c r="D2" s="21"/>
      <c r="E2" s="21"/>
      <c r="F2" s="22" t="s">
        <v>5</v>
      </c>
      <c r="G2" s="23"/>
      <c r="H2" s="21"/>
      <c r="I2" s="21"/>
      <c r="J2" s="21"/>
      <c r="K2" s="21"/>
      <c r="M2" s="46"/>
      <c r="N2" s="46"/>
      <c r="O2" s="46"/>
      <c r="P2" s="46"/>
      <c r="Q2" s="46"/>
      <c r="R2" s="46"/>
      <c r="S2" s="46"/>
      <c r="T2" s="43"/>
      <c r="U2" s="43"/>
      <c r="V2" s="43"/>
      <c r="W2" s="58"/>
      <c r="X2" s="59"/>
      <c r="Y2" s="43"/>
    </row>
    <row r="3" spans="1:25" s="2" customFormat="1" ht="13.8" x14ac:dyDescent="0.3">
      <c r="A3" s="21"/>
      <c r="B3" s="22" t="s">
        <v>3</v>
      </c>
      <c r="C3" s="25"/>
      <c r="D3" s="21"/>
      <c r="E3" s="21"/>
      <c r="F3" s="22" t="s">
        <v>4</v>
      </c>
      <c r="G3" s="23"/>
      <c r="H3" s="21"/>
      <c r="I3" s="21"/>
      <c r="J3" s="21"/>
      <c r="K3" s="21"/>
      <c r="M3" s="46"/>
      <c r="N3" s="46"/>
      <c r="O3" s="46"/>
      <c r="P3" s="46"/>
      <c r="Q3" s="46"/>
      <c r="R3" s="46"/>
      <c r="S3" s="46"/>
      <c r="T3" s="43"/>
      <c r="U3" s="43"/>
      <c r="V3" s="43"/>
      <c r="W3" s="58"/>
      <c r="X3" s="59"/>
      <c r="Y3" s="43"/>
    </row>
    <row r="4" spans="1:25" s="2" customFormat="1" ht="13.8" x14ac:dyDescent="0.3">
      <c r="A4" s="21"/>
      <c r="B4" s="22" t="s">
        <v>22</v>
      </c>
      <c r="C4" s="24"/>
      <c r="D4" s="21"/>
      <c r="E4" s="21"/>
      <c r="F4" s="22" t="s">
        <v>23</v>
      </c>
      <c r="G4" s="23" t="s">
        <v>35</v>
      </c>
      <c r="H4" s="21"/>
      <c r="I4" s="21"/>
      <c r="J4" s="21"/>
      <c r="K4" s="21"/>
      <c r="M4" s="46"/>
      <c r="N4" s="46"/>
      <c r="O4" s="46"/>
      <c r="P4" s="46"/>
      <c r="Q4" s="60"/>
      <c r="R4" s="61"/>
      <c r="S4" s="61"/>
      <c r="T4" s="43"/>
      <c r="U4" s="43"/>
      <c r="V4" s="43"/>
      <c r="W4" s="58"/>
      <c r="X4" s="59"/>
      <c r="Y4" s="43"/>
    </row>
    <row r="5" spans="1:25" s="2" customFormat="1" ht="13.8" x14ac:dyDescent="0.3">
      <c r="A5" s="21"/>
      <c r="B5" s="22" t="s">
        <v>24</v>
      </c>
      <c r="C5" s="24"/>
      <c r="D5" s="21"/>
      <c r="E5" s="22"/>
      <c r="F5" s="21"/>
      <c r="G5" s="21"/>
      <c r="H5" s="21"/>
      <c r="I5" s="21"/>
      <c r="J5" s="21"/>
      <c r="K5" s="21"/>
      <c r="M5" s="46"/>
      <c r="N5" s="46"/>
      <c r="O5" s="46"/>
      <c r="P5" s="46"/>
      <c r="Q5" s="60"/>
      <c r="R5" s="61"/>
      <c r="S5" s="61"/>
      <c r="T5" s="43"/>
      <c r="U5" s="43"/>
      <c r="V5" s="43"/>
      <c r="W5" s="58"/>
      <c r="X5" s="59"/>
      <c r="Y5" s="43"/>
    </row>
    <row r="6" spans="1:25" s="2" customFormat="1" ht="13.8" x14ac:dyDescent="0.3">
      <c r="A6" s="21"/>
      <c r="B6" s="21" t="s">
        <v>7</v>
      </c>
      <c r="C6" s="26"/>
      <c r="D6" s="21"/>
      <c r="E6" s="21"/>
      <c r="F6" s="21"/>
      <c r="G6" s="21"/>
      <c r="H6" s="21"/>
      <c r="I6" s="21"/>
      <c r="J6" s="21"/>
      <c r="K6" s="21"/>
      <c r="M6" s="46"/>
      <c r="N6" s="46"/>
      <c r="O6" s="46"/>
      <c r="P6" s="46"/>
      <c r="Q6" s="60"/>
      <c r="R6" s="61"/>
      <c r="S6" s="61"/>
      <c r="T6" s="43"/>
      <c r="U6" s="43"/>
      <c r="V6" s="43"/>
      <c r="W6" s="58"/>
      <c r="X6" s="59"/>
      <c r="Y6" s="43"/>
    </row>
    <row r="7" spans="1:25" s="2" customFormat="1" ht="13.8" x14ac:dyDescent="0.3">
      <c r="A7" s="21"/>
      <c r="B7" s="21"/>
      <c r="C7" s="21"/>
      <c r="D7" s="21"/>
      <c r="E7" s="21"/>
      <c r="F7" s="21"/>
      <c r="G7" s="21"/>
      <c r="H7" s="21"/>
      <c r="I7" s="21"/>
      <c r="J7" s="21"/>
      <c r="K7" s="21"/>
      <c r="M7" s="46"/>
      <c r="N7" s="46"/>
      <c r="O7" s="46"/>
      <c r="P7" s="46"/>
      <c r="Q7" s="60"/>
      <c r="R7" s="61"/>
      <c r="S7" s="61"/>
      <c r="T7" s="43"/>
      <c r="U7" s="43"/>
      <c r="V7" s="43"/>
      <c r="W7" s="58"/>
      <c r="X7" s="59"/>
      <c r="Y7" s="43"/>
    </row>
    <row r="8" spans="1:25" s="2" customFormat="1" ht="13.8" x14ac:dyDescent="0.3">
      <c r="A8" s="62"/>
      <c r="E8" s="3"/>
      <c r="F8" s="5"/>
      <c r="H8" s="4"/>
      <c r="I8" s="3"/>
      <c r="J8" s="9"/>
      <c r="K8" s="10"/>
      <c r="L8" s="1"/>
      <c r="M8" s="46"/>
      <c r="N8" s="46"/>
      <c r="O8" s="46"/>
      <c r="P8" s="46"/>
      <c r="Q8" s="60"/>
      <c r="R8" s="61"/>
      <c r="S8" s="61"/>
      <c r="T8" s="43"/>
      <c r="U8" s="43"/>
      <c r="V8" s="43"/>
      <c r="W8" s="43"/>
      <c r="X8" s="43"/>
      <c r="Y8" s="43"/>
    </row>
    <row r="9" spans="1:25" s="2" customFormat="1" ht="13.8" x14ac:dyDescent="0.3">
      <c r="E9" s="3"/>
      <c r="F9" s="4"/>
      <c r="H9" s="4"/>
      <c r="I9" s="3"/>
      <c r="J9" s="10"/>
      <c r="K9" s="10"/>
      <c r="L9" s="1"/>
      <c r="M9" s="46"/>
      <c r="N9" s="46"/>
      <c r="O9" s="46"/>
      <c r="P9" s="46"/>
      <c r="Q9" s="60"/>
      <c r="R9" s="61"/>
      <c r="S9" s="61"/>
      <c r="T9" s="43"/>
      <c r="U9" s="43"/>
      <c r="V9" s="43"/>
      <c r="W9" s="43"/>
      <c r="X9" s="43"/>
      <c r="Y9" s="43"/>
    </row>
    <row r="10" spans="1:25" s="2" customFormat="1" ht="13.8" x14ac:dyDescent="0.3">
      <c r="E10" s="3"/>
      <c r="F10" s="4"/>
      <c r="H10" s="4"/>
      <c r="I10" s="3"/>
      <c r="J10" s="5"/>
      <c r="K10" s="4"/>
      <c r="L10" s="1"/>
      <c r="M10" s="46"/>
      <c r="N10" s="46"/>
      <c r="O10" s="46"/>
      <c r="P10" s="46"/>
      <c r="Q10" s="60"/>
      <c r="R10" s="61"/>
      <c r="S10" s="61"/>
      <c r="T10" s="43"/>
      <c r="U10" s="43"/>
      <c r="V10" s="43"/>
      <c r="W10" s="43"/>
      <c r="X10" s="43"/>
      <c r="Y10" s="43"/>
    </row>
    <row r="11" spans="1:25" s="2" customFormat="1" ht="13.8" x14ac:dyDescent="0.3">
      <c r="E11" s="3"/>
      <c r="F11" s="4"/>
      <c r="I11" s="11"/>
      <c r="J11" s="5"/>
      <c r="M11" s="46"/>
      <c r="N11" s="46"/>
      <c r="O11" s="46"/>
      <c r="P11" s="46"/>
      <c r="Q11" s="46"/>
      <c r="R11" s="46"/>
      <c r="S11" s="46"/>
      <c r="T11" s="43"/>
      <c r="U11" s="43"/>
      <c r="V11" s="43"/>
      <c r="W11" s="43"/>
      <c r="X11" s="43"/>
      <c r="Y11" s="43"/>
    </row>
    <row r="12" spans="1:25" x14ac:dyDescent="0.3">
      <c r="C12" s="13" t="str">
        <f>G4</f>
        <v>IMPORTANT INFORMATION</v>
      </c>
      <c r="M12" s="46"/>
      <c r="N12" s="46"/>
      <c r="O12" s="46"/>
      <c r="P12" s="46"/>
      <c r="Q12" s="63"/>
      <c r="R12" s="63"/>
      <c r="S12" s="63"/>
    </row>
    <row r="13" spans="1:25" s="2" customFormat="1" ht="13.8" x14ac:dyDescent="0.3">
      <c r="M13" s="46"/>
      <c r="N13" s="46"/>
      <c r="O13" s="46"/>
      <c r="P13" s="46"/>
      <c r="Q13" s="46"/>
      <c r="R13" s="46"/>
      <c r="S13" s="46"/>
      <c r="T13" s="43"/>
      <c r="U13" s="43"/>
      <c r="V13" s="43"/>
      <c r="W13" s="43"/>
      <c r="X13" s="43"/>
      <c r="Y13" s="43"/>
    </row>
    <row r="14" spans="1:25" s="2" customFormat="1" ht="13.8" x14ac:dyDescent="0.3">
      <c r="B14" s="20" t="s">
        <v>32</v>
      </c>
      <c r="M14" s="46"/>
      <c r="N14" s="46"/>
      <c r="O14" s="46"/>
      <c r="P14" s="46"/>
      <c r="Q14" s="46"/>
      <c r="R14" s="46"/>
      <c r="S14" s="46"/>
      <c r="T14" s="43"/>
      <c r="U14" s="43"/>
      <c r="V14" s="43"/>
      <c r="W14" s="43"/>
      <c r="X14" s="43"/>
      <c r="Y14" s="43"/>
    </row>
    <row r="15" spans="1:25" s="2" customFormat="1" ht="13.8" x14ac:dyDescent="0.3">
      <c r="A15" s="17"/>
      <c r="K15" s="17"/>
      <c r="M15" s="60"/>
      <c r="N15" s="60"/>
      <c r="O15" s="60"/>
      <c r="P15" s="60"/>
      <c r="Q15" s="60"/>
      <c r="R15" s="61"/>
      <c r="S15" s="61"/>
      <c r="T15" s="43"/>
      <c r="U15" s="43"/>
      <c r="V15" s="43"/>
      <c r="W15" s="43"/>
      <c r="X15" s="43"/>
      <c r="Y15" s="43"/>
    </row>
    <row r="16" spans="1:25" s="2" customFormat="1" ht="12.75" customHeight="1" x14ac:dyDescent="0.3">
      <c r="B16" s="66" t="s">
        <v>62</v>
      </c>
      <c r="C16" s="66"/>
      <c r="D16" s="66"/>
      <c r="E16" s="66"/>
      <c r="F16" s="66"/>
      <c r="G16" s="66"/>
      <c r="H16" s="66"/>
      <c r="I16" s="66"/>
      <c r="J16" s="66"/>
      <c r="M16" s="60"/>
      <c r="N16" s="60"/>
      <c r="O16" s="60"/>
      <c r="P16" s="60"/>
      <c r="Q16" s="60"/>
      <c r="R16" s="61"/>
      <c r="S16" s="61"/>
      <c r="T16" s="43"/>
      <c r="U16" s="43"/>
      <c r="V16" s="43"/>
      <c r="W16" s="43"/>
      <c r="X16" s="43"/>
      <c r="Y16" s="43"/>
    </row>
    <row r="17" spans="1:25" s="2" customFormat="1" ht="13.8" x14ac:dyDescent="0.3">
      <c r="B17" s="66"/>
      <c r="C17" s="66"/>
      <c r="D17" s="66"/>
      <c r="E17" s="66"/>
      <c r="F17" s="66"/>
      <c r="G17" s="66"/>
      <c r="H17" s="66"/>
      <c r="I17" s="66"/>
      <c r="J17" s="66"/>
      <c r="M17" s="60"/>
      <c r="N17" s="60"/>
      <c r="O17" s="60"/>
      <c r="P17" s="60"/>
      <c r="Q17" s="60"/>
      <c r="R17" s="61"/>
      <c r="S17" s="61"/>
      <c r="T17" s="43"/>
      <c r="U17" s="43"/>
      <c r="V17" s="43"/>
      <c r="W17" s="43"/>
      <c r="X17" s="43"/>
      <c r="Y17" s="43"/>
    </row>
    <row r="18" spans="1:25" s="2" customFormat="1" ht="13.8" x14ac:dyDescent="0.3">
      <c r="B18" s="66"/>
      <c r="C18" s="66"/>
      <c r="D18" s="66"/>
      <c r="E18" s="66"/>
      <c r="F18" s="66"/>
      <c r="G18" s="66"/>
      <c r="H18" s="66"/>
      <c r="I18" s="66"/>
      <c r="J18" s="66"/>
      <c r="M18" s="60"/>
      <c r="N18" s="60"/>
      <c r="O18" s="60"/>
      <c r="P18" s="60"/>
      <c r="Q18" s="60"/>
      <c r="R18" s="61"/>
      <c r="S18" s="61"/>
      <c r="T18" s="43"/>
      <c r="U18" s="43"/>
      <c r="V18" s="43"/>
      <c r="W18" s="43"/>
      <c r="X18" s="43"/>
      <c r="Y18" s="43"/>
    </row>
    <row r="19" spans="1:25" s="2" customFormat="1" ht="13.8" x14ac:dyDescent="0.3">
      <c r="B19" s="66"/>
      <c r="C19" s="66"/>
      <c r="D19" s="66"/>
      <c r="E19" s="66"/>
      <c r="F19" s="66"/>
      <c r="G19" s="66"/>
      <c r="H19" s="66"/>
      <c r="I19" s="66"/>
      <c r="J19" s="66"/>
      <c r="M19" s="60"/>
      <c r="N19" s="60"/>
      <c r="O19" s="60"/>
      <c r="P19" s="60"/>
      <c r="Q19" s="60"/>
      <c r="R19" s="61"/>
      <c r="S19" s="61"/>
      <c r="T19" s="43"/>
      <c r="U19" s="43"/>
      <c r="V19" s="43"/>
      <c r="W19" s="43"/>
      <c r="X19" s="43"/>
      <c r="Y19" s="43"/>
    </row>
    <row r="20" spans="1:25" s="2" customFormat="1" ht="12.75" customHeight="1" x14ac:dyDescent="0.3">
      <c r="A20" s="17"/>
      <c r="B20" s="19" t="s">
        <v>57</v>
      </c>
      <c r="C20" s="17"/>
      <c r="D20" s="17"/>
      <c r="E20" s="17"/>
      <c r="F20" s="17"/>
      <c r="G20" s="17"/>
      <c r="H20" s="17"/>
      <c r="I20" s="17"/>
      <c r="J20" s="17"/>
      <c r="K20" s="17"/>
      <c r="M20" s="60"/>
      <c r="N20" s="60"/>
      <c r="O20" s="60"/>
      <c r="P20" s="60"/>
      <c r="Q20" s="60"/>
      <c r="R20" s="61"/>
      <c r="S20" s="61"/>
      <c r="T20" s="43"/>
      <c r="U20" s="43"/>
      <c r="V20" s="43"/>
      <c r="W20" s="43"/>
      <c r="X20" s="43"/>
      <c r="Y20" s="43"/>
    </row>
    <row r="21" spans="1:25" s="2" customFormat="1" ht="13.8" x14ac:dyDescent="0.3">
      <c r="A21" s="17"/>
      <c r="B21" s="19"/>
      <c r="C21" s="17"/>
      <c r="D21" s="17"/>
      <c r="E21" s="17"/>
      <c r="F21" s="17"/>
      <c r="G21" s="17"/>
      <c r="H21" s="17"/>
      <c r="I21" s="17"/>
      <c r="J21" s="17"/>
      <c r="K21" s="17"/>
      <c r="M21" s="60"/>
      <c r="N21" s="60"/>
      <c r="O21" s="60"/>
      <c r="P21" s="60"/>
      <c r="Q21" s="60"/>
      <c r="R21" s="61"/>
      <c r="S21" s="61"/>
      <c r="T21" s="43"/>
      <c r="U21" s="43"/>
      <c r="V21" s="43"/>
      <c r="W21" s="43"/>
      <c r="X21" s="43"/>
      <c r="Y21" s="43"/>
    </row>
    <row r="22" spans="1:25" s="2" customFormat="1" ht="13.8" x14ac:dyDescent="0.3">
      <c r="A22" s="17"/>
      <c r="B22" s="66" t="s">
        <v>63</v>
      </c>
      <c r="C22" s="66"/>
      <c r="D22" s="66"/>
      <c r="E22" s="66"/>
      <c r="F22" s="66"/>
      <c r="G22" s="66"/>
      <c r="H22" s="66"/>
      <c r="I22" s="66"/>
      <c r="J22" s="66"/>
      <c r="K22" s="17"/>
      <c r="M22" s="60"/>
      <c r="N22" s="60"/>
      <c r="O22" s="60"/>
      <c r="P22" s="60"/>
      <c r="Q22" s="60"/>
      <c r="R22" s="61"/>
      <c r="S22" s="61"/>
      <c r="T22" s="43"/>
      <c r="U22" s="43"/>
      <c r="V22" s="43"/>
      <c r="W22" s="43"/>
      <c r="X22" s="43"/>
      <c r="Y22" s="43"/>
    </row>
    <row r="23" spans="1:25" s="2" customFormat="1" ht="13.8" x14ac:dyDescent="0.3">
      <c r="A23" s="17"/>
      <c r="B23" s="66"/>
      <c r="C23" s="66"/>
      <c r="D23" s="66"/>
      <c r="E23" s="66"/>
      <c r="F23" s="66"/>
      <c r="G23" s="66"/>
      <c r="H23" s="66"/>
      <c r="I23" s="66"/>
      <c r="J23" s="66"/>
      <c r="K23" s="17"/>
      <c r="M23" s="60"/>
      <c r="N23" s="60"/>
      <c r="O23" s="60"/>
      <c r="P23" s="60"/>
      <c r="Q23" s="60"/>
      <c r="R23" s="61"/>
      <c r="S23" s="64"/>
      <c r="T23" s="43"/>
      <c r="U23" s="43"/>
      <c r="V23" s="43"/>
      <c r="W23" s="43"/>
      <c r="X23" s="43"/>
      <c r="Y23" s="43"/>
    </row>
    <row r="24" spans="1:25" s="2" customFormat="1" ht="13.8" x14ac:dyDescent="0.3">
      <c r="A24" s="17"/>
      <c r="B24" s="66"/>
      <c r="C24" s="66"/>
      <c r="D24" s="66"/>
      <c r="E24" s="66"/>
      <c r="F24" s="66"/>
      <c r="G24" s="66"/>
      <c r="H24" s="66"/>
      <c r="I24" s="66"/>
      <c r="J24" s="66"/>
      <c r="K24" s="17"/>
      <c r="M24" s="60"/>
      <c r="N24" s="60"/>
      <c r="O24" s="60"/>
      <c r="P24" s="60"/>
      <c r="Q24" s="60"/>
      <c r="R24" s="61"/>
      <c r="S24" s="64"/>
      <c r="T24" s="43"/>
      <c r="U24" s="43"/>
      <c r="V24" s="43"/>
      <c r="W24" s="43"/>
      <c r="X24" s="43"/>
      <c r="Y24" s="43"/>
    </row>
    <row r="25" spans="1:25" s="2" customFormat="1" ht="12.75" customHeight="1" x14ac:dyDescent="0.3">
      <c r="A25" s="17"/>
      <c r="B25" s="65"/>
      <c r="C25" s="65"/>
      <c r="D25" s="65"/>
      <c r="E25" s="65"/>
      <c r="F25" s="68" t="s">
        <v>64</v>
      </c>
      <c r="G25" s="65"/>
      <c r="H25" s="65"/>
      <c r="I25" s="65"/>
      <c r="J25" s="65"/>
      <c r="K25" s="17"/>
      <c r="M25" s="60"/>
      <c r="N25" s="60"/>
      <c r="O25" s="60"/>
      <c r="P25" s="60"/>
      <c r="Q25" s="60"/>
      <c r="R25" s="61"/>
      <c r="S25" s="61"/>
      <c r="T25" s="43"/>
      <c r="U25" s="43"/>
      <c r="V25" s="43"/>
      <c r="W25" s="43"/>
      <c r="X25" s="43"/>
      <c r="Y25" s="43"/>
    </row>
    <row r="26" spans="1:25" s="2" customFormat="1" ht="13.8" x14ac:dyDescent="0.3">
      <c r="A26" s="17"/>
      <c r="B26" s="66" t="s">
        <v>65</v>
      </c>
      <c r="C26" s="66"/>
      <c r="D26" s="66"/>
      <c r="E26" s="66"/>
      <c r="F26" s="66"/>
      <c r="G26" s="66"/>
      <c r="H26" s="66"/>
      <c r="I26" s="66"/>
      <c r="J26" s="66"/>
      <c r="K26" s="17"/>
      <c r="M26" s="60"/>
      <c r="N26" s="60"/>
      <c r="O26" s="60"/>
      <c r="P26" s="60"/>
      <c r="Q26" s="60"/>
      <c r="R26" s="61"/>
      <c r="S26" s="61"/>
      <c r="T26" s="43"/>
      <c r="U26" s="43"/>
      <c r="V26" s="43"/>
      <c r="W26" s="43"/>
      <c r="X26" s="43"/>
      <c r="Y26" s="43"/>
    </row>
    <row r="27" spans="1:25" s="2" customFormat="1" ht="13.8" x14ac:dyDescent="0.3">
      <c r="A27" s="17"/>
      <c r="B27" s="66"/>
      <c r="C27" s="66"/>
      <c r="D27" s="66"/>
      <c r="E27" s="66"/>
      <c r="F27" s="66"/>
      <c r="G27" s="66"/>
      <c r="H27" s="66"/>
      <c r="I27" s="66"/>
      <c r="J27" s="66"/>
      <c r="K27" s="17"/>
      <c r="M27" s="60"/>
      <c r="N27" s="60"/>
      <c r="O27" s="60"/>
      <c r="P27" s="60"/>
      <c r="Q27" s="60"/>
      <c r="R27" s="61"/>
      <c r="S27" s="61"/>
      <c r="T27" s="43"/>
      <c r="U27" s="43"/>
      <c r="V27" s="43"/>
      <c r="W27" s="43"/>
      <c r="X27" s="43"/>
      <c r="Y27" s="43"/>
    </row>
    <row r="28" spans="1:25" s="2" customFormat="1" ht="13.8" x14ac:dyDescent="0.3">
      <c r="A28" s="17"/>
      <c r="B28" s="65"/>
      <c r="C28" s="65"/>
      <c r="D28" s="65"/>
      <c r="E28" s="65"/>
      <c r="F28" s="65"/>
      <c r="G28" s="65"/>
      <c r="H28" s="65"/>
      <c r="I28" s="65"/>
      <c r="J28" s="65"/>
      <c r="K28" s="17"/>
      <c r="M28" s="60"/>
      <c r="N28" s="60"/>
      <c r="O28" s="60"/>
      <c r="P28" s="60"/>
      <c r="Q28" s="60"/>
      <c r="R28" s="61"/>
      <c r="S28" s="61"/>
      <c r="T28" s="43"/>
      <c r="U28" s="43"/>
      <c r="V28" s="43"/>
      <c r="W28" s="43"/>
      <c r="X28" s="43"/>
      <c r="Y28" s="43"/>
    </row>
    <row r="29" spans="1:25" s="2" customFormat="1" ht="13.8" x14ac:dyDescent="0.3">
      <c r="A29" s="17"/>
      <c r="B29" s="66" t="s">
        <v>66</v>
      </c>
      <c r="C29" s="66"/>
      <c r="D29" s="66"/>
      <c r="E29" s="66"/>
      <c r="F29" s="66"/>
      <c r="G29" s="66"/>
      <c r="H29" s="66"/>
      <c r="I29" s="66"/>
      <c r="J29" s="66"/>
      <c r="K29" s="17"/>
      <c r="M29" s="60"/>
      <c r="N29" s="60"/>
      <c r="O29" s="60"/>
      <c r="P29" s="60"/>
      <c r="Q29" s="60"/>
      <c r="R29" s="61"/>
      <c r="S29" s="61"/>
      <c r="T29" s="43"/>
      <c r="U29" s="43"/>
      <c r="V29" s="43"/>
      <c r="W29" s="43"/>
      <c r="X29" s="43"/>
      <c r="Y29" s="43"/>
    </row>
    <row r="30" spans="1:25" s="2" customFormat="1" ht="13.8" x14ac:dyDescent="0.3">
      <c r="A30" s="17"/>
      <c r="B30" s="66"/>
      <c r="C30" s="66"/>
      <c r="D30" s="66"/>
      <c r="E30" s="66"/>
      <c r="F30" s="66"/>
      <c r="G30" s="66"/>
      <c r="H30" s="66"/>
      <c r="I30" s="66"/>
      <c r="J30" s="66"/>
      <c r="K30" s="17"/>
      <c r="M30" s="60"/>
      <c r="N30" s="60"/>
      <c r="O30" s="60"/>
      <c r="P30" s="60"/>
      <c r="Q30" s="60"/>
      <c r="R30" s="61"/>
      <c r="S30" s="61"/>
      <c r="T30" s="43"/>
      <c r="U30" s="43"/>
      <c r="V30" s="43"/>
      <c r="W30" s="43"/>
      <c r="X30" s="43"/>
      <c r="Y30" s="43"/>
    </row>
    <row r="31" spans="1:25" s="2" customFormat="1" ht="12.75" customHeight="1" x14ac:dyDescent="0.3">
      <c r="A31" s="17"/>
      <c r="B31" s="66"/>
      <c r="C31" s="66"/>
      <c r="D31" s="66"/>
      <c r="E31" s="66"/>
      <c r="F31" s="66"/>
      <c r="G31" s="66"/>
      <c r="H31" s="66"/>
      <c r="I31" s="66"/>
      <c r="J31" s="66"/>
      <c r="K31" s="17"/>
      <c r="M31" s="60"/>
      <c r="N31" s="60"/>
      <c r="O31" s="60"/>
      <c r="P31" s="60"/>
      <c r="Q31" s="60"/>
      <c r="R31" s="61"/>
      <c r="S31" s="61"/>
      <c r="T31" s="43"/>
      <c r="U31" s="43"/>
      <c r="V31" s="43"/>
      <c r="W31" s="43"/>
      <c r="X31" s="43"/>
      <c r="Y31" s="43"/>
    </row>
    <row r="32" spans="1:25" s="2" customFormat="1" ht="13.8" x14ac:dyDescent="0.3">
      <c r="A32" s="17"/>
      <c r="B32" s="66"/>
      <c r="C32" s="66"/>
      <c r="D32" s="66"/>
      <c r="E32" s="66"/>
      <c r="F32" s="66"/>
      <c r="G32" s="66"/>
      <c r="H32" s="66"/>
      <c r="I32" s="66"/>
      <c r="J32" s="66"/>
      <c r="K32" s="17"/>
      <c r="M32" s="60"/>
      <c r="N32" s="60"/>
      <c r="O32" s="60"/>
      <c r="P32" s="60"/>
      <c r="Q32" s="60"/>
      <c r="R32" s="61"/>
      <c r="S32" s="61"/>
      <c r="T32" s="43"/>
      <c r="U32" s="43"/>
      <c r="V32" s="43"/>
      <c r="W32" s="43"/>
      <c r="X32" s="43"/>
      <c r="Y32" s="43"/>
    </row>
    <row r="33" spans="1:25" s="2" customFormat="1" ht="12.75" customHeight="1" x14ac:dyDescent="0.3">
      <c r="A33" s="17"/>
      <c r="B33" s="66"/>
      <c r="C33" s="66"/>
      <c r="D33" s="66"/>
      <c r="E33" s="66"/>
      <c r="F33" s="66"/>
      <c r="G33" s="66"/>
      <c r="H33" s="66"/>
      <c r="I33" s="66"/>
      <c r="J33" s="66"/>
      <c r="K33" s="17"/>
      <c r="M33" s="60"/>
      <c r="N33" s="60"/>
      <c r="O33" s="60"/>
      <c r="P33" s="60"/>
      <c r="Q33" s="60"/>
      <c r="R33" s="61"/>
      <c r="S33" s="61"/>
      <c r="T33" s="43"/>
      <c r="U33" s="43"/>
      <c r="V33" s="43"/>
      <c r="W33" s="43"/>
      <c r="X33" s="43"/>
      <c r="Y33" s="43"/>
    </row>
    <row r="34" spans="1:25" s="2" customFormat="1" ht="13.8" x14ac:dyDescent="0.3">
      <c r="A34" s="17"/>
      <c r="B34" s="65"/>
      <c r="C34" s="65"/>
      <c r="D34" s="69" t="s">
        <v>33</v>
      </c>
      <c r="E34" s="69"/>
      <c r="F34" s="69"/>
      <c r="G34" s="69"/>
      <c r="H34" s="69"/>
      <c r="I34" s="65"/>
      <c r="J34" s="65"/>
      <c r="K34" s="17"/>
      <c r="M34" s="60"/>
      <c r="N34" s="60"/>
      <c r="O34" s="60"/>
      <c r="P34" s="60"/>
      <c r="Q34" s="60"/>
      <c r="R34" s="61"/>
      <c r="S34" s="64"/>
      <c r="T34" s="43"/>
      <c r="U34" s="43"/>
      <c r="V34" s="43"/>
      <c r="W34" s="43"/>
      <c r="X34" s="43"/>
      <c r="Y34" s="43"/>
    </row>
    <row r="35" spans="1:25" s="2" customFormat="1" ht="13.8" x14ac:dyDescent="0.3">
      <c r="A35" s="17"/>
      <c r="B35" s="17"/>
      <c r="C35" s="17"/>
      <c r="I35" s="17"/>
      <c r="J35" s="17"/>
      <c r="K35" s="17"/>
      <c r="M35" s="60"/>
      <c r="N35" s="60"/>
      <c r="O35" s="60"/>
      <c r="P35" s="60"/>
      <c r="Q35" s="60"/>
      <c r="R35" s="61"/>
      <c r="S35" s="64"/>
      <c r="T35" s="43"/>
      <c r="U35" s="43"/>
      <c r="V35" s="43"/>
      <c r="W35" s="43"/>
      <c r="X35" s="43"/>
      <c r="Y35" s="43"/>
    </row>
    <row r="36" spans="1:25" s="2" customFormat="1" ht="12.75" customHeight="1" x14ac:dyDescent="0.3">
      <c r="A36" s="17"/>
      <c r="B36" s="19" t="s">
        <v>34</v>
      </c>
      <c r="C36" s="17"/>
      <c r="D36" s="17"/>
      <c r="E36" s="17"/>
      <c r="F36" s="70"/>
      <c r="G36" s="17"/>
      <c r="H36" s="17"/>
      <c r="I36" s="17"/>
      <c r="J36" s="17"/>
      <c r="K36" s="17"/>
      <c r="M36" s="60"/>
      <c r="N36" s="60"/>
      <c r="O36" s="60"/>
      <c r="P36" s="60"/>
      <c r="Q36" s="60"/>
      <c r="R36" s="61"/>
      <c r="S36" s="61"/>
      <c r="T36" s="43"/>
      <c r="U36" s="43"/>
      <c r="V36" s="43"/>
      <c r="W36" s="43"/>
      <c r="X36" s="43"/>
      <c r="Y36" s="43"/>
    </row>
    <row r="37" spans="1:25" s="2" customFormat="1" ht="13.8" x14ac:dyDescent="0.3">
      <c r="A37" s="17"/>
      <c r="B37" s="19"/>
      <c r="C37" s="17"/>
      <c r="D37" s="17"/>
      <c r="E37" s="17"/>
      <c r="F37" s="70"/>
      <c r="G37" s="17"/>
      <c r="H37" s="17"/>
      <c r="I37" s="17"/>
      <c r="J37" s="17"/>
      <c r="K37" s="17"/>
      <c r="M37" s="60"/>
      <c r="N37" s="60"/>
      <c r="O37" s="60"/>
      <c r="P37" s="60"/>
      <c r="Q37" s="60"/>
      <c r="R37" s="61"/>
      <c r="S37" s="61"/>
      <c r="T37" s="43"/>
      <c r="U37" s="43"/>
      <c r="V37" s="43"/>
      <c r="W37" s="43"/>
      <c r="X37" s="43"/>
      <c r="Y37" s="43"/>
    </row>
    <row r="38" spans="1:25" s="2" customFormat="1" ht="13.8" x14ac:dyDescent="0.3">
      <c r="A38" s="17"/>
      <c r="B38" s="66" t="s">
        <v>67</v>
      </c>
      <c r="C38" s="66"/>
      <c r="D38" s="66"/>
      <c r="E38" s="66"/>
      <c r="F38" s="66"/>
      <c r="G38" s="66"/>
      <c r="H38" s="66"/>
      <c r="I38" s="66"/>
      <c r="J38" s="66"/>
      <c r="K38" s="17"/>
      <c r="M38" s="60"/>
      <c r="N38" s="60"/>
      <c r="O38" s="60"/>
      <c r="P38" s="60"/>
      <c r="Q38" s="60"/>
      <c r="R38" s="61"/>
      <c r="S38" s="61"/>
      <c r="T38" s="43"/>
      <c r="U38" s="43"/>
      <c r="V38" s="43"/>
      <c r="W38" s="43"/>
      <c r="X38" s="43"/>
      <c r="Y38" s="43"/>
    </row>
    <row r="39" spans="1:25" s="2" customFormat="1" ht="13.8" x14ac:dyDescent="0.3">
      <c r="A39" s="17"/>
      <c r="B39" s="66"/>
      <c r="C39" s="66"/>
      <c r="D39" s="66"/>
      <c r="E39" s="66"/>
      <c r="F39" s="66"/>
      <c r="G39" s="66"/>
      <c r="H39" s="66"/>
      <c r="I39" s="66"/>
      <c r="J39" s="66"/>
      <c r="K39" s="17"/>
      <c r="M39" s="60"/>
      <c r="N39" s="60"/>
      <c r="O39" s="60"/>
      <c r="P39" s="60"/>
      <c r="Q39" s="60"/>
      <c r="R39" s="61"/>
      <c r="S39" s="61"/>
      <c r="T39" s="43"/>
      <c r="U39" s="43"/>
      <c r="V39" s="43"/>
      <c r="W39" s="43"/>
      <c r="X39" s="43"/>
      <c r="Y39" s="43"/>
    </row>
    <row r="40" spans="1:25" s="2" customFormat="1" ht="13.8" x14ac:dyDescent="0.3">
      <c r="A40" s="17"/>
      <c r="B40" s="65"/>
      <c r="C40" s="65"/>
      <c r="D40" s="65"/>
      <c r="E40" s="65"/>
      <c r="F40" s="65"/>
      <c r="G40" s="65"/>
      <c r="H40" s="65"/>
      <c r="I40" s="65"/>
      <c r="J40" s="65"/>
      <c r="K40" s="17"/>
      <c r="M40" s="60"/>
      <c r="N40" s="60"/>
      <c r="O40" s="60"/>
      <c r="P40" s="60"/>
      <c r="Q40" s="60"/>
      <c r="R40" s="61"/>
      <c r="S40" s="61"/>
      <c r="T40" s="43"/>
      <c r="U40" s="43"/>
      <c r="V40" s="43"/>
      <c r="W40" s="43"/>
      <c r="X40" s="43"/>
      <c r="Y40" s="43"/>
    </row>
    <row r="41" spans="1:25" s="2" customFormat="1" ht="13.8" x14ac:dyDescent="0.3">
      <c r="A41" s="17"/>
      <c r="B41" s="66" t="s">
        <v>68</v>
      </c>
      <c r="C41" s="66"/>
      <c r="D41" s="66"/>
      <c r="E41" s="66"/>
      <c r="F41" s="66"/>
      <c r="G41" s="66"/>
      <c r="H41" s="66"/>
      <c r="I41" s="66"/>
      <c r="J41" s="66"/>
      <c r="K41" s="17"/>
      <c r="M41" s="60"/>
      <c r="N41" s="60"/>
      <c r="O41" s="60"/>
      <c r="P41" s="60"/>
      <c r="Q41" s="60"/>
      <c r="R41" s="61"/>
      <c r="S41" s="61"/>
      <c r="T41" s="43"/>
      <c r="U41" s="43"/>
      <c r="V41" s="43"/>
      <c r="W41" s="43"/>
      <c r="X41" s="43"/>
      <c r="Y41" s="43"/>
    </row>
    <row r="42" spans="1:25" s="2" customFormat="1" ht="13.8" x14ac:dyDescent="0.3">
      <c r="A42" s="17"/>
      <c r="B42" s="66"/>
      <c r="C42" s="66"/>
      <c r="D42" s="66"/>
      <c r="E42" s="66"/>
      <c r="F42" s="66"/>
      <c r="G42" s="66"/>
      <c r="H42" s="66"/>
      <c r="I42" s="66"/>
      <c r="J42" s="66"/>
      <c r="K42" s="17"/>
      <c r="M42" s="60"/>
      <c r="N42" s="60"/>
      <c r="O42" s="60"/>
      <c r="P42" s="60"/>
      <c r="Q42" s="60"/>
      <c r="R42" s="61"/>
      <c r="S42" s="61"/>
      <c r="T42" s="43"/>
      <c r="U42" s="43"/>
      <c r="V42" s="43"/>
      <c r="W42" s="43"/>
      <c r="X42" s="43"/>
      <c r="Y42" s="43"/>
    </row>
    <row r="43" spans="1:25" s="2" customFormat="1" ht="13.8" x14ac:dyDescent="0.3">
      <c r="A43" s="17"/>
      <c r="B43" s="66"/>
      <c r="C43" s="66"/>
      <c r="D43" s="66"/>
      <c r="E43" s="66"/>
      <c r="F43" s="66"/>
      <c r="G43" s="66"/>
      <c r="H43" s="66"/>
      <c r="I43" s="66"/>
      <c r="J43" s="66"/>
      <c r="K43" s="17"/>
      <c r="M43" s="60"/>
      <c r="N43" s="60"/>
      <c r="O43" s="60"/>
      <c r="P43" s="60"/>
      <c r="Q43" s="60"/>
      <c r="R43" s="61"/>
      <c r="S43" s="61"/>
      <c r="T43" s="43"/>
      <c r="U43" s="43"/>
      <c r="V43" s="43"/>
      <c r="W43" s="43"/>
      <c r="X43" s="43"/>
      <c r="Y43" s="43"/>
    </row>
    <row r="44" spans="1:25" s="2" customFormat="1" ht="13.8" x14ac:dyDescent="0.3">
      <c r="A44" s="17"/>
      <c r="B44" s="65"/>
      <c r="C44" s="65"/>
      <c r="D44" s="65"/>
      <c r="E44" s="65"/>
      <c r="F44" s="65"/>
      <c r="G44" s="65"/>
      <c r="H44" s="65"/>
      <c r="I44" s="65"/>
      <c r="J44" s="65"/>
      <c r="K44" s="17"/>
      <c r="M44" s="60"/>
      <c r="N44" s="60"/>
      <c r="O44" s="60"/>
      <c r="P44" s="60"/>
      <c r="Q44" s="60"/>
      <c r="R44" s="61"/>
      <c r="S44" s="61"/>
      <c r="T44" s="43"/>
      <c r="U44" s="43"/>
      <c r="V44" s="43"/>
      <c r="W44" s="43"/>
      <c r="X44" s="43"/>
      <c r="Y44" s="43"/>
    </row>
    <row r="45" spans="1:25" s="2" customFormat="1" ht="12.75" customHeight="1" x14ac:dyDescent="0.3">
      <c r="A45" s="17"/>
      <c r="B45" s="66" t="s">
        <v>58</v>
      </c>
      <c r="C45" s="66"/>
      <c r="D45" s="66"/>
      <c r="E45" s="66"/>
      <c r="F45" s="66"/>
      <c r="G45" s="66"/>
      <c r="H45" s="66"/>
      <c r="I45" s="66"/>
      <c r="J45" s="66"/>
      <c r="K45" s="17"/>
      <c r="M45" s="60"/>
      <c r="N45" s="60"/>
      <c r="O45" s="60"/>
      <c r="P45" s="60"/>
      <c r="Q45" s="60"/>
      <c r="R45" s="61"/>
      <c r="S45" s="61"/>
      <c r="T45" s="43"/>
      <c r="U45" s="43"/>
      <c r="V45" s="43"/>
      <c r="W45" s="43"/>
      <c r="X45" s="43"/>
      <c r="Y45" s="43"/>
    </row>
    <row r="46" spans="1:25" s="2" customFormat="1" ht="13.8" x14ac:dyDescent="0.3">
      <c r="A46" s="17"/>
      <c r="B46" s="66"/>
      <c r="C46" s="66"/>
      <c r="D46" s="66"/>
      <c r="E46" s="66"/>
      <c r="F46" s="66"/>
      <c r="G46" s="66"/>
      <c r="H46" s="66"/>
      <c r="I46" s="66"/>
      <c r="J46" s="66"/>
      <c r="K46" s="17"/>
      <c r="M46" s="60"/>
      <c r="N46" s="60"/>
      <c r="O46" s="60"/>
      <c r="P46" s="60"/>
      <c r="Q46" s="60"/>
      <c r="R46" s="61"/>
      <c r="S46" s="61"/>
      <c r="T46" s="43"/>
      <c r="U46" s="43"/>
      <c r="V46" s="43"/>
      <c r="W46" s="43"/>
      <c r="X46" s="43"/>
      <c r="Y46" s="43"/>
    </row>
    <row r="47" spans="1:25" s="2" customFormat="1" ht="13.8" x14ac:dyDescent="0.3">
      <c r="A47" s="17"/>
      <c r="B47" s="66"/>
      <c r="C47" s="66"/>
      <c r="D47" s="66"/>
      <c r="E47" s="66"/>
      <c r="F47" s="66"/>
      <c r="G47" s="66"/>
      <c r="H47" s="66"/>
      <c r="I47" s="66"/>
      <c r="J47" s="66"/>
      <c r="K47" s="17"/>
      <c r="M47" s="60"/>
      <c r="N47" s="60"/>
      <c r="O47" s="60"/>
      <c r="P47" s="60"/>
      <c r="Q47" s="60"/>
      <c r="R47" s="61"/>
      <c r="S47" s="61"/>
      <c r="T47" s="43"/>
      <c r="U47" s="43"/>
      <c r="V47" s="43"/>
      <c r="W47" s="43"/>
      <c r="X47" s="43"/>
      <c r="Y47" s="43"/>
    </row>
    <row r="48" spans="1:25" s="2" customFormat="1" ht="12.75" customHeight="1" x14ac:dyDescent="0.3">
      <c r="A48" s="17"/>
      <c r="B48" s="66"/>
      <c r="C48" s="66"/>
      <c r="D48" s="66"/>
      <c r="E48" s="66"/>
      <c r="F48" s="66"/>
      <c r="G48" s="66"/>
      <c r="H48" s="66"/>
      <c r="I48" s="66"/>
      <c r="J48" s="66"/>
      <c r="K48" s="17"/>
      <c r="M48" s="60"/>
      <c r="N48" s="60"/>
      <c r="O48" s="60"/>
      <c r="P48" s="60"/>
      <c r="Q48" s="60"/>
      <c r="R48" s="61"/>
      <c r="S48" s="61"/>
      <c r="T48" s="43"/>
      <c r="U48" s="43"/>
      <c r="V48" s="43"/>
      <c r="W48" s="43"/>
      <c r="X48" s="43"/>
      <c r="Y48" s="43"/>
    </row>
    <row r="49" spans="1:25" s="2" customFormat="1" ht="13.8" x14ac:dyDescent="0.3">
      <c r="A49" s="17"/>
      <c r="B49" s="17" t="s">
        <v>69</v>
      </c>
      <c r="C49" s="17"/>
      <c r="D49" s="17"/>
      <c r="E49" s="17"/>
      <c r="F49" s="17"/>
      <c r="G49" s="17"/>
      <c r="H49" s="17"/>
      <c r="I49" s="17"/>
      <c r="J49" s="17"/>
      <c r="K49" s="17"/>
      <c r="M49" s="60"/>
      <c r="N49" s="60"/>
      <c r="O49" s="60"/>
      <c r="P49" s="60"/>
      <c r="Q49" s="60"/>
      <c r="R49" s="61"/>
      <c r="S49" s="61"/>
      <c r="T49" s="43"/>
      <c r="U49" s="43"/>
      <c r="V49" s="43"/>
      <c r="W49" s="43"/>
      <c r="X49" s="43"/>
      <c r="Y49" s="43"/>
    </row>
    <row r="50" spans="1:25" s="2" customFormat="1" ht="13.8" x14ac:dyDescent="0.3">
      <c r="A50" s="17"/>
      <c r="B50" s="17"/>
      <c r="C50" s="17"/>
      <c r="D50" s="17"/>
      <c r="F50" s="68" t="s">
        <v>70</v>
      </c>
      <c r="G50" s="70"/>
      <c r="H50" s="17"/>
      <c r="I50" s="17"/>
      <c r="J50" s="17"/>
      <c r="K50" s="17"/>
      <c r="M50" s="60"/>
      <c r="N50" s="60"/>
      <c r="O50" s="60"/>
      <c r="P50" s="60"/>
      <c r="Q50" s="60"/>
      <c r="R50" s="61"/>
      <c r="S50" s="61"/>
      <c r="T50" s="43"/>
      <c r="U50" s="43"/>
      <c r="V50" s="43"/>
      <c r="W50" s="43"/>
      <c r="X50" s="43"/>
      <c r="Y50" s="43"/>
    </row>
    <row r="51" spans="1:25" s="2" customFormat="1" ht="13.8" x14ac:dyDescent="0.3">
      <c r="A51" s="17"/>
      <c r="B51" s="17"/>
      <c r="C51" s="17"/>
      <c r="D51" s="17"/>
      <c r="E51" s="17"/>
      <c r="F51" s="17"/>
      <c r="G51" s="17"/>
      <c r="H51" s="17"/>
      <c r="I51" s="17"/>
      <c r="J51" s="17"/>
      <c r="K51" s="17"/>
      <c r="M51" s="60"/>
      <c r="N51" s="60"/>
      <c r="O51" s="60"/>
      <c r="P51" s="60"/>
      <c r="Q51" s="60"/>
      <c r="R51" s="61"/>
      <c r="S51" s="61"/>
      <c r="T51" s="43"/>
      <c r="U51" s="43"/>
      <c r="V51" s="43"/>
      <c r="W51" s="43"/>
      <c r="X51" s="43"/>
      <c r="Y51" s="43"/>
    </row>
    <row r="52" spans="1:25" s="2" customFormat="1" ht="12.75" customHeight="1" x14ac:dyDescent="0.3">
      <c r="A52" s="17"/>
      <c r="B52" s="19" t="s">
        <v>71</v>
      </c>
      <c r="C52" s="17"/>
      <c r="D52" s="17"/>
      <c r="E52" s="17"/>
      <c r="F52" s="17"/>
      <c r="G52" s="17"/>
      <c r="H52" s="17"/>
      <c r="I52" s="17"/>
      <c r="J52" s="17"/>
      <c r="K52" s="17"/>
      <c r="M52" s="60"/>
      <c r="N52" s="60"/>
      <c r="O52" s="60"/>
      <c r="P52" s="60"/>
      <c r="Q52" s="60"/>
      <c r="R52" s="61"/>
      <c r="S52" s="61"/>
      <c r="T52" s="43"/>
      <c r="U52" s="43"/>
      <c r="V52" s="43"/>
      <c r="W52" s="43"/>
      <c r="X52" s="43"/>
      <c r="Y52" s="43"/>
    </row>
    <row r="53" spans="1:25" s="2" customFormat="1" ht="13.8" x14ac:dyDescent="0.3">
      <c r="A53" s="17"/>
      <c r="B53" s="17"/>
      <c r="C53" s="17"/>
      <c r="D53" s="17"/>
      <c r="E53" s="17"/>
      <c r="F53" s="17"/>
      <c r="G53" s="17"/>
      <c r="H53" s="17"/>
      <c r="I53" s="17"/>
      <c r="J53" s="17"/>
      <c r="K53" s="17"/>
      <c r="M53" s="60"/>
      <c r="N53" s="60"/>
      <c r="O53" s="60"/>
      <c r="P53" s="60"/>
      <c r="Q53" s="60"/>
      <c r="R53" s="61"/>
      <c r="S53" s="61"/>
      <c r="T53" s="43"/>
      <c r="U53" s="43"/>
      <c r="V53" s="43"/>
      <c r="W53" s="43"/>
      <c r="X53" s="43"/>
      <c r="Y53" s="43"/>
    </row>
    <row r="54" spans="1:25" s="2" customFormat="1" ht="13.8" x14ac:dyDescent="0.3">
      <c r="A54" s="17"/>
      <c r="B54" s="71" t="s">
        <v>72</v>
      </c>
      <c r="C54" s="71"/>
      <c r="D54" s="71"/>
      <c r="E54" s="71"/>
      <c r="F54" s="71"/>
      <c r="G54" s="71"/>
      <c r="H54" s="71"/>
      <c r="I54" s="71"/>
      <c r="J54" s="71"/>
      <c r="K54" s="17"/>
      <c r="M54" s="60"/>
      <c r="N54" s="60"/>
      <c r="O54" s="60"/>
      <c r="P54" s="60"/>
      <c r="Q54" s="60"/>
      <c r="R54" s="61"/>
      <c r="S54" s="61"/>
      <c r="T54" s="43"/>
      <c r="U54" s="43"/>
      <c r="V54" s="43"/>
      <c r="W54" s="43"/>
      <c r="X54" s="43"/>
      <c r="Y54" s="43"/>
    </row>
    <row r="55" spans="1:25" s="2" customFormat="1" ht="13.8" x14ac:dyDescent="0.3">
      <c r="A55" s="17"/>
      <c r="B55" s="71"/>
      <c r="C55" s="71"/>
      <c r="D55" s="71"/>
      <c r="E55" s="71"/>
      <c r="F55" s="71"/>
      <c r="G55" s="71"/>
      <c r="H55" s="71"/>
      <c r="I55" s="71"/>
      <c r="J55" s="71"/>
      <c r="K55" s="17"/>
      <c r="M55" s="60"/>
      <c r="N55" s="60"/>
      <c r="O55" s="60"/>
      <c r="P55" s="60"/>
      <c r="Q55" s="60"/>
      <c r="R55" s="61"/>
      <c r="S55" s="61"/>
      <c r="T55" s="43"/>
      <c r="U55" s="43"/>
      <c r="V55" s="43"/>
      <c r="W55" s="43"/>
      <c r="X55" s="43"/>
      <c r="Y55" s="43"/>
    </row>
    <row r="56" spans="1:25" s="2" customFormat="1" ht="13.8" x14ac:dyDescent="0.3">
      <c r="A56" s="17"/>
      <c r="B56" s="71"/>
      <c r="C56" s="71"/>
      <c r="D56" s="71"/>
      <c r="E56" s="71"/>
      <c r="F56" s="71"/>
      <c r="G56" s="71"/>
      <c r="H56" s="71"/>
      <c r="I56" s="71"/>
      <c r="J56" s="71"/>
      <c r="K56" s="17"/>
      <c r="M56" s="60"/>
      <c r="N56" s="60"/>
      <c r="O56" s="72"/>
      <c r="P56" s="60"/>
      <c r="Q56" s="60"/>
      <c r="R56" s="61"/>
      <c r="S56" s="61"/>
      <c r="T56" s="43"/>
      <c r="U56" s="43"/>
      <c r="V56" s="43"/>
      <c r="W56" s="43"/>
      <c r="X56" s="43"/>
      <c r="Y56" s="43"/>
    </row>
    <row r="57" spans="1:25" s="2" customFormat="1" ht="13.8" x14ac:dyDescent="0.3">
      <c r="A57" s="17"/>
      <c r="B57" s="17"/>
      <c r="C57" s="17"/>
      <c r="D57" s="17"/>
      <c r="F57" s="70"/>
      <c r="G57" s="17"/>
      <c r="H57" s="17"/>
      <c r="I57" s="17"/>
      <c r="J57" s="17"/>
      <c r="K57" s="17"/>
      <c r="M57" s="60"/>
      <c r="N57" s="60"/>
      <c r="O57" s="60"/>
      <c r="P57" s="60"/>
      <c r="Q57" s="60"/>
      <c r="R57" s="61"/>
      <c r="S57" s="61"/>
      <c r="T57" s="43"/>
      <c r="U57" s="43"/>
      <c r="V57" s="43"/>
      <c r="W57" s="43"/>
      <c r="X57" s="43"/>
      <c r="Y57" s="43"/>
    </row>
    <row r="58" spans="1:25" s="2" customFormat="1" ht="13.8" x14ac:dyDescent="0.3">
      <c r="A58" s="17"/>
      <c r="B58" s="17"/>
      <c r="C58" s="17"/>
      <c r="D58" s="17"/>
      <c r="E58" s="17"/>
      <c r="F58" s="17"/>
      <c r="G58" s="17"/>
      <c r="H58" s="17"/>
      <c r="I58" s="17"/>
      <c r="J58" s="17"/>
      <c r="K58" s="17"/>
      <c r="M58" s="60"/>
      <c r="N58" s="60"/>
      <c r="O58" s="60"/>
      <c r="P58" s="60"/>
      <c r="Q58" s="60"/>
      <c r="R58" s="61"/>
      <c r="S58" s="61"/>
      <c r="T58" s="43"/>
      <c r="U58" s="43"/>
      <c r="V58" s="43"/>
      <c r="W58" s="43"/>
      <c r="X58" s="43"/>
      <c r="Y58" s="43"/>
    </row>
    <row r="59" spans="1:25" s="2" customFormat="1" ht="13.8" x14ac:dyDescent="0.3">
      <c r="K59" s="17"/>
      <c r="M59" s="60"/>
      <c r="N59" s="60"/>
      <c r="O59" s="73"/>
      <c r="P59" s="60"/>
      <c r="Q59" s="60"/>
      <c r="R59" s="61"/>
      <c r="S59" s="61"/>
      <c r="T59" s="43"/>
      <c r="U59" s="43"/>
      <c r="V59" s="43"/>
      <c r="W59" s="43"/>
      <c r="X59" s="43"/>
      <c r="Y59" s="43"/>
    </row>
    <row r="60" spans="1:25" s="2" customFormat="1" ht="13.8" x14ac:dyDescent="0.3">
      <c r="A60" s="17"/>
      <c r="B60" s="17" t="s">
        <v>73</v>
      </c>
      <c r="C60" s="17"/>
      <c r="D60" s="17"/>
      <c r="E60" s="17"/>
      <c r="F60" s="17"/>
      <c r="G60" s="17"/>
      <c r="H60" s="17"/>
      <c r="I60" s="17"/>
      <c r="J60" s="17"/>
      <c r="K60" s="17"/>
      <c r="M60" s="60"/>
      <c r="N60" s="60"/>
      <c r="O60" s="60"/>
      <c r="P60" s="60"/>
      <c r="Q60" s="60"/>
      <c r="R60" s="61"/>
      <c r="S60" s="61"/>
      <c r="T60" s="43"/>
      <c r="U60" s="43"/>
      <c r="V60" s="43"/>
      <c r="W60" s="43"/>
      <c r="X60" s="43"/>
      <c r="Y60" s="43"/>
    </row>
    <row r="61" spans="1:25" s="2" customFormat="1" ht="13.8" x14ac:dyDescent="0.3">
      <c r="A61" s="17"/>
      <c r="C61" s="17"/>
      <c r="D61" s="17"/>
      <c r="F61" s="68" t="s">
        <v>74</v>
      </c>
      <c r="G61" s="74"/>
      <c r="H61" s="17"/>
      <c r="I61" s="17"/>
      <c r="J61" s="17"/>
      <c r="K61" s="17"/>
      <c r="M61" s="60"/>
      <c r="N61" s="60"/>
      <c r="O61" s="60"/>
      <c r="P61" s="60"/>
      <c r="Q61" s="60"/>
      <c r="R61" s="61"/>
      <c r="S61" s="61"/>
      <c r="T61" s="43"/>
      <c r="U61" s="43"/>
      <c r="V61" s="43"/>
      <c r="W61" s="43"/>
      <c r="X61" s="43"/>
      <c r="Y61" s="43"/>
    </row>
    <row r="62" spans="1:25" s="2" customFormat="1" ht="13.8" x14ac:dyDescent="0.3">
      <c r="A62" s="17"/>
      <c r="B62" s="17"/>
      <c r="C62" s="17"/>
      <c r="D62" s="17"/>
      <c r="E62" s="17"/>
      <c r="F62" s="17"/>
      <c r="G62" s="17"/>
      <c r="H62" s="17"/>
      <c r="I62" s="17"/>
      <c r="J62" s="17"/>
      <c r="K62" s="17"/>
      <c r="M62" s="60"/>
      <c r="N62" s="60"/>
      <c r="O62" s="60"/>
      <c r="P62" s="60"/>
      <c r="Q62" s="60"/>
      <c r="R62" s="61"/>
      <c r="S62" s="61"/>
      <c r="T62" s="43"/>
      <c r="U62" s="43"/>
      <c r="V62" s="43"/>
      <c r="W62" s="43"/>
      <c r="X62" s="43"/>
      <c r="Y62" s="4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0"/>
  <sheetViews>
    <sheetView tabSelected="1" view="pageBreakPreview" zoomScale="85" zoomScaleNormal="100" zoomScaleSheetLayoutView="85" workbookViewId="0">
      <selection activeCell="E16" sqref="E16"/>
    </sheetView>
  </sheetViews>
  <sheetFormatPr defaultColWidth="9.109375" defaultRowHeight="15.6" x14ac:dyDescent="0.3"/>
  <cols>
    <col min="1" max="2" width="9.109375" style="12"/>
    <col min="3" max="3" width="9.5546875" style="12" bestFit="1" customWidth="1"/>
    <col min="4" max="11" width="9.109375" style="12"/>
    <col min="12" max="12" width="5.44140625" style="2" customWidth="1"/>
    <col min="13" max="17" width="5.33203125" style="15" customWidth="1"/>
    <col min="18" max="19" width="5.33203125" style="16" customWidth="1"/>
    <col min="20" max="16384" width="9.109375" style="12"/>
  </cols>
  <sheetData>
    <row r="1" spans="1:46" s="2" customFormat="1" ht="13.8" x14ac:dyDescent="0.3">
      <c r="B1" s="3" t="s">
        <v>1</v>
      </c>
      <c r="C1" s="23" t="s">
        <v>0</v>
      </c>
      <c r="D1" s="21"/>
      <c r="E1" s="21"/>
      <c r="F1" s="22" t="s">
        <v>15</v>
      </c>
      <c r="G1" s="24">
        <f>X1</f>
        <v>1</v>
      </c>
      <c r="H1" s="21"/>
      <c r="M1" s="6" t="s">
        <v>16</v>
      </c>
      <c r="N1" s="6" t="s">
        <v>17</v>
      </c>
      <c r="O1" s="6" t="s">
        <v>18</v>
      </c>
      <c r="P1" s="6" t="s">
        <v>18</v>
      </c>
      <c r="Q1" s="6" t="s">
        <v>18</v>
      </c>
      <c r="R1" s="6" t="s">
        <v>19</v>
      </c>
      <c r="S1" s="6" t="s">
        <v>20</v>
      </c>
      <c r="T1" s="2" t="s">
        <v>26</v>
      </c>
      <c r="W1" s="3" t="s">
        <v>27</v>
      </c>
      <c r="X1" s="5">
        <f>SUM(M:M)</f>
        <v>1</v>
      </c>
    </row>
    <row r="2" spans="1:46" s="2" customFormat="1" ht="13.8" x14ac:dyDescent="0.3">
      <c r="B2" s="3" t="s">
        <v>2</v>
      </c>
      <c r="C2" s="23" t="s">
        <v>10</v>
      </c>
      <c r="D2" s="21"/>
      <c r="E2" s="21"/>
      <c r="F2" s="22" t="s">
        <v>5</v>
      </c>
      <c r="G2" s="23" t="s">
        <v>61</v>
      </c>
      <c r="H2" s="21"/>
      <c r="M2" s="7" t="s">
        <v>21</v>
      </c>
      <c r="N2" s="7" t="s">
        <v>21</v>
      </c>
      <c r="O2" s="7" t="s">
        <v>17</v>
      </c>
      <c r="P2" s="7" t="s">
        <v>17</v>
      </c>
      <c r="Q2" s="7" t="s">
        <v>17</v>
      </c>
      <c r="R2" s="7" t="s">
        <v>21</v>
      </c>
      <c r="S2" s="7" t="s">
        <v>21</v>
      </c>
      <c r="W2" s="3" t="s">
        <v>28</v>
      </c>
      <c r="X2" s="5">
        <f>SUM(N:N)</f>
        <v>0</v>
      </c>
    </row>
    <row r="3" spans="1:46" s="2" customFormat="1" ht="13.8" x14ac:dyDescent="0.3">
      <c r="B3" s="3" t="s">
        <v>3</v>
      </c>
      <c r="C3" s="25" t="s">
        <v>59</v>
      </c>
      <c r="D3" s="21"/>
      <c r="E3" s="21"/>
      <c r="F3" s="22" t="s">
        <v>4</v>
      </c>
      <c r="G3" s="23" t="s">
        <v>60</v>
      </c>
      <c r="H3" s="21"/>
      <c r="M3" s="7"/>
      <c r="N3" s="7"/>
      <c r="O3" s="7"/>
      <c r="P3" s="7"/>
      <c r="Q3" s="7"/>
      <c r="R3" s="7"/>
      <c r="S3" s="7"/>
      <c r="W3" s="3" t="s">
        <v>29</v>
      </c>
      <c r="X3" s="5">
        <f>SUM(O:O)</f>
        <v>0</v>
      </c>
    </row>
    <row r="4" spans="1:46" s="2" customFormat="1" ht="13.8" x14ac:dyDescent="0.3">
      <c r="B4" s="3" t="s">
        <v>22</v>
      </c>
      <c r="C4" s="5"/>
      <c r="F4" s="3" t="s">
        <v>23</v>
      </c>
      <c r="G4" s="4" t="s">
        <v>53</v>
      </c>
      <c r="M4" s="7"/>
      <c r="N4" s="7"/>
      <c r="O4" s="7"/>
      <c r="P4" s="7"/>
      <c r="Q4" s="15"/>
      <c r="R4" s="16"/>
      <c r="S4" s="16"/>
      <c r="W4" s="3" t="s">
        <v>29</v>
      </c>
      <c r="X4" s="5">
        <f>SUM(P:P)</f>
        <v>0</v>
      </c>
    </row>
    <row r="5" spans="1:46" s="2" customFormat="1" ht="13.8" x14ac:dyDescent="0.3">
      <c r="B5" s="3" t="s">
        <v>24</v>
      </c>
      <c r="C5" s="4" t="s">
        <v>54</v>
      </c>
      <c r="E5" s="3"/>
      <c r="M5" s="7"/>
      <c r="N5" s="7"/>
      <c r="O5" s="7"/>
      <c r="P5" s="7"/>
      <c r="Q5" s="15"/>
      <c r="R5" s="16"/>
      <c r="S5" s="16"/>
      <c r="W5" s="3" t="s">
        <v>29</v>
      </c>
      <c r="X5" s="5">
        <f>SUM(Q:Q)</f>
        <v>0</v>
      </c>
    </row>
    <row r="6" spans="1:46" s="2" customFormat="1" ht="13.8" x14ac:dyDescent="0.3">
      <c r="B6" s="2" t="s">
        <v>7</v>
      </c>
      <c r="C6" s="8"/>
      <c r="M6" s="7"/>
      <c r="N6" s="7"/>
      <c r="O6" s="7"/>
      <c r="P6" s="7"/>
      <c r="Q6" s="15"/>
      <c r="R6" s="16"/>
      <c r="S6" s="16"/>
      <c r="W6" s="3" t="s">
        <v>30</v>
      </c>
      <c r="X6" s="5">
        <f>SUM(R:R)</f>
        <v>0</v>
      </c>
    </row>
    <row r="7" spans="1:46" s="2" customFormat="1" ht="13.8" x14ac:dyDescent="0.3">
      <c r="M7" s="7"/>
      <c r="N7" s="7"/>
      <c r="O7" s="7"/>
      <c r="P7" s="7"/>
      <c r="Q7" s="15"/>
      <c r="R7" s="16"/>
      <c r="S7" s="16"/>
      <c r="W7" s="3" t="s">
        <v>31</v>
      </c>
      <c r="X7" s="5">
        <f>SUM(S:S)</f>
        <v>0</v>
      </c>
    </row>
    <row r="8" spans="1:46" s="2" customFormat="1" ht="13.8" x14ac:dyDescent="0.3">
      <c r="A8" s="62"/>
      <c r="E8" s="3" t="s">
        <v>1</v>
      </c>
      <c r="F8" s="5" t="str">
        <f>$C$1</f>
        <v>R. Abbott</v>
      </c>
      <c r="H8" s="4"/>
      <c r="I8" s="3" t="s">
        <v>8</v>
      </c>
      <c r="J8" s="9" t="str">
        <f>$G$2</f>
        <v>AA-SM-224</v>
      </c>
      <c r="K8" s="10"/>
      <c r="L8" s="1"/>
      <c r="M8" s="7"/>
      <c r="N8" s="7"/>
      <c r="O8" s="7"/>
      <c r="P8" s="7"/>
      <c r="Q8" s="15"/>
      <c r="R8" s="16"/>
      <c r="S8" s="16"/>
    </row>
    <row r="9" spans="1:46" s="2" customFormat="1" ht="13.8" x14ac:dyDescent="0.3">
      <c r="E9" s="3" t="s">
        <v>2</v>
      </c>
      <c r="F9" s="4" t="str">
        <f>$C$2</f>
        <v xml:space="preserve"> </v>
      </c>
      <c r="H9" s="4"/>
      <c r="I9" s="3" t="s">
        <v>9</v>
      </c>
      <c r="J9" s="10" t="str">
        <f>$G$3</f>
        <v>IR</v>
      </c>
      <c r="K9" s="10"/>
      <c r="L9" s="1"/>
      <c r="M9" s="7">
        <v>1</v>
      </c>
      <c r="N9" s="7"/>
      <c r="O9" s="7"/>
      <c r="P9" s="7"/>
      <c r="Q9" s="15"/>
      <c r="R9" s="16"/>
      <c r="S9" s="16"/>
    </row>
    <row r="10" spans="1:46" s="2" customFormat="1" ht="13.8" x14ac:dyDescent="0.3">
      <c r="E10" s="3" t="s">
        <v>3</v>
      </c>
      <c r="F10" s="4" t="str">
        <f>$C$3</f>
        <v>20/10/2013</v>
      </c>
      <c r="H10" s="4"/>
      <c r="I10" s="3" t="s">
        <v>6</v>
      </c>
      <c r="J10" s="5" t="str">
        <f>L10&amp;" of "&amp;$G$1</f>
        <v>1 of 1</v>
      </c>
      <c r="K10" s="4"/>
      <c r="L10" s="1">
        <f>SUM($M$1:M9)</f>
        <v>1</v>
      </c>
      <c r="M10" s="7"/>
      <c r="N10" s="7"/>
      <c r="O10" s="7"/>
      <c r="P10" s="7"/>
      <c r="Q10" s="15"/>
      <c r="R10" s="16"/>
      <c r="S10" s="16"/>
    </row>
    <row r="11" spans="1:46" s="2" customFormat="1" ht="13.8" x14ac:dyDescent="0.3">
      <c r="E11" s="3" t="s">
        <v>25</v>
      </c>
      <c r="F11" s="4" t="str">
        <f>$C$5</f>
        <v>STANDARD SPREADSHEET METHOD</v>
      </c>
      <c r="I11" s="11"/>
      <c r="J11" s="5"/>
      <c r="M11" s="7"/>
      <c r="N11" s="7"/>
      <c r="O11" s="7"/>
      <c r="P11" s="7"/>
      <c r="Q11" s="7"/>
      <c r="R11" s="7"/>
      <c r="S11" s="7"/>
    </row>
    <row r="12" spans="1:46" x14ac:dyDescent="0.3">
      <c r="B12" s="13" t="str">
        <f>($C$4)&amp;" "&amp;$G$4</f>
        <v xml:space="preserve"> INTERSECTION OF LINE AND A CIRCLE</v>
      </c>
      <c r="M12" s="7"/>
      <c r="N12" s="7"/>
      <c r="O12" s="7"/>
      <c r="P12" s="7"/>
      <c r="Q12" s="14"/>
      <c r="R12" s="14"/>
      <c r="S12" s="14"/>
      <c r="AJ12" s="42"/>
      <c r="AK12" s="42"/>
      <c r="AL12" s="42"/>
      <c r="AM12" s="42"/>
      <c r="AN12" s="42"/>
      <c r="AO12" s="42"/>
      <c r="AP12" s="42"/>
      <c r="AQ12" s="42"/>
      <c r="AR12" s="42"/>
      <c r="AS12" s="42"/>
      <c r="AT12" s="42"/>
    </row>
    <row r="13" spans="1:46" s="2" customFormat="1" ht="13.8" x14ac:dyDescent="0.3">
      <c r="M13" s="7"/>
      <c r="N13" s="7"/>
      <c r="O13" s="7"/>
      <c r="P13" s="7"/>
      <c r="Q13" s="7"/>
      <c r="R13" s="7"/>
      <c r="S13" s="7"/>
      <c r="U13" s="2">
        <v>0</v>
      </c>
      <c r="V13" s="31">
        <f>COS(RADIANS(U13))</f>
        <v>1</v>
      </c>
      <c r="W13" s="31">
        <f>SIN(RADIANS(U13))</f>
        <v>0</v>
      </c>
      <c r="X13" s="31">
        <f>$H$22*V13+$H$20</f>
        <v>10.25</v>
      </c>
      <c r="Y13" s="31">
        <f>$H$22*W13+$H$21</f>
        <v>-1.1499999999999999</v>
      </c>
      <c r="AA13" s="28">
        <f>H20-H22</f>
        <v>0.25</v>
      </c>
      <c r="AB13" s="2">
        <f>AA13*C29+H29</f>
        <v>-1.4917121212121214</v>
      </c>
      <c r="AJ13" s="43"/>
      <c r="AK13" s="43"/>
      <c r="AL13" s="43"/>
      <c r="AM13" s="43"/>
      <c r="AN13" s="43"/>
      <c r="AO13" s="43"/>
      <c r="AP13" s="43"/>
      <c r="AQ13" s="43"/>
      <c r="AR13" s="43"/>
      <c r="AS13" s="43"/>
      <c r="AT13" s="43"/>
    </row>
    <row r="14" spans="1:46" s="2" customFormat="1" ht="13.8" x14ac:dyDescent="0.3">
      <c r="B14" s="4" t="s">
        <v>52</v>
      </c>
      <c r="E14" s="3"/>
      <c r="M14" s="7"/>
      <c r="N14" s="7"/>
      <c r="O14" s="7"/>
      <c r="P14" s="7"/>
      <c r="Q14" s="7"/>
      <c r="R14" s="7"/>
      <c r="S14" s="7"/>
      <c r="U14" s="2">
        <v>10</v>
      </c>
      <c r="V14" s="31">
        <f t="shared" ref="V14:V49" si="0">COS(RADIANS(U14))</f>
        <v>0.98480775301220802</v>
      </c>
      <c r="W14" s="31">
        <f t="shared" ref="W14:W49" si="1">SIN(RADIANS(U14))</f>
        <v>0.17364817766693033</v>
      </c>
      <c r="X14" s="31">
        <f t="shared" ref="X14:X49" si="2">$H$22*V14+$H$20</f>
        <v>10.17403876506104</v>
      </c>
      <c r="Y14" s="31">
        <f t="shared" ref="Y14:Y49" si="3">$H$22*W14+$H$21</f>
        <v>-0.28175911166534828</v>
      </c>
      <c r="AA14" s="28">
        <f>H20+H22</f>
        <v>10.25</v>
      </c>
      <c r="AB14" s="2">
        <f>AA14*C29+H29</f>
        <v>-5.4765606060606071</v>
      </c>
      <c r="AJ14" s="44"/>
      <c r="AK14" s="45"/>
      <c r="AL14" s="45"/>
      <c r="AM14" s="45"/>
      <c r="AN14" s="45"/>
      <c r="AO14" s="46"/>
      <c r="AP14" s="43"/>
      <c r="AQ14" s="46"/>
      <c r="AR14" s="46"/>
      <c r="AS14" s="46"/>
      <c r="AT14" s="43"/>
    </row>
    <row r="15" spans="1:46" s="2" customFormat="1" ht="13.8" x14ac:dyDescent="0.3">
      <c r="H15" s="3" t="s">
        <v>36</v>
      </c>
      <c r="I15" s="30">
        <v>5.34</v>
      </c>
      <c r="J15" s="2" t="s">
        <v>11</v>
      </c>
      <c r="M15" s="15"/>
      <c r="N15" s="15"/>
      <c r="O15" s="15"/>
      <c r="P15" s="15"/>
      <c r="Q15" s="15"/>
      <c r="R15" s="16"/>
      <c r="S15" s="16"/>
      <c r="U15" s="2">
        <v>20</v>
      </c>
      <c r="V15" s="31">
        <f t="shared" si="0"/>
        <v>0.93969262078590843</v>
      </c>
      <c r="W15" s="31">
        <f t="shared" si="1"/>
        <v>0.34202014332566871</v>
      </c>
      <c r="X15" s="31">
        <f t="shared" si="2"/>
        <v>9.9484631039295426</v>
      </c>
      <c r="Y15" s="31">
        <f t="shared" si="3"/>
        <v>0.5601007166283436</v>
      </c>
      <c r="AJ15" s="45"/>
      <c r="AK15" s="45"/>
      <c r="AL15" s="45"/>
      <c r="AM15" s="45"/>
      <c r="AN15" s="45"/>
      <c r="AO15" s="46"/>
      <c r="AP15" s="46"/>
      <c r="AQ15" s="46"/>
      <c r="AR15" s="46"/>
      <c r="AS15" s="46"/>
      <c r="AT15" s="43"/>
    </row>
    <row r="16" spans="1:46" s="2" customFormat="1" ht="13.8" x14ac:dyDescent="0.3">
      <c r="H16" s="3" t="s">
        <v>37</v>
      </c>
      <c r="I16" s="30">
        <v>-3.52</v>
      </c>
      <c r="J16" s="2" t="s">
        <v>11</v>
      </c>
      <c r="M16" s="15"/>
      <c r="N16" s="15"/>
      <c r="O16" s="15"/>
      <c r="P16" s="15"/>
      <c r="Q16" s="15"/>
      <c r="R16" s="16"/>
      <c r="S16" s="16"/>
      <c r="U16" s="2">
        <v>30</v>
      </c>
      <c r="V16" s="31">
        <f t="shared" si="0"/>
        <v>0.86602540378443871</v>
      </c>
      <c r="W16" s="31">
        <f t="shared" si="1"/>
        <v>0.49999999999999994</v>
      </c>
      <c r="X16" s="31">
        <f t="shared" si="2"/>
        <v>9.5801270189221945</v>
      </c>
      <c r="Y16" s="31">
        <f t="shared" si="3"/>
        <v>1.3499999999999996</v>
      </c>
      <c r="AJ16" s="45"/>
      <c r="AK16" s="45"/>
      <c r="AL16" s="45"/>
      <c r="AM16" s="45"/>
      <c r="AN16" s="45"/>
      <c r="AO16" s="46"/>
      <c r="AP16" s="46"/>
      <c r="AQ16" s="46"/>
      <c r="AR16" s="46"/>
      <c r="AS16" s="46"/>
      <c r="AT16" s="43"/>
    </row>
    <row r="17" spans="1:46" s="2" customFormat="1" ht="13.8" x14ac:dyDescent="0.3">
      <c r="M17" s="15"/>
      <c r="N17" s="15"/>
      <c r="O17" s="15"/>
      <c r="P17" s="15"/>
      <c r="Q17" s="15"/>
      <c r="R17" s="16"/>
      <c r="S17" s="16"/>
      <c r="U17" s="2">
        <v>40</v>
      </c>
      <c r="V17" s="31">
        <f t="shared" si="0"/>
        <v>0.76604444311897801</v>
      </c>
      <c r="W17" s="31">
        <f t="shared" si="1"/>
        <v>0.64278760968653925</v>
      </c>
      <c r="X17" s="31">
        <f t="shared" si="2"/>
        <v>9.0802222155948904</v>
      </c>
      <c r="Y17" s="31">
        <f t="shared" si="3"/>
        <v>2.0639380484326963</v>
      </c>
      <c r="AA17" s="28">
        <f>B41</f>
        <v>8.6326532087515933</v>
      </c>
      <c r="AB17" s="28">
        <f>B46</f>
        <v>-4.8320724150025285</v>
      </c>
      <c r="AJ17" s="44"/>
      <c r="AK17" s="45"/>
      <c r="AL17" s="45"/>
      <c r="AM17" s="45"/>
      <c r="AN17" s="45"/>
      <c r="AO17" s="46"/>
      <c r="AP17" s="46"/>
      <c r="AQ17" s="43"/>
      <c r="AR17" s="43"/>
      <c r="AS17" s="43"/>
      <c r="AT17" s="43"/>
    </row>
    <row r="18" spans="1:46" s="2" customFormat="1" ht="13.8" x14ac:dyDescent="0.3">
      <c r="A18" s="17"/>
      <c r="K18" s="17"/>
      <c r="M18" s="15"/>
      <c r="N18" s="15"/>
      <c r="O18" s="15"/>
      <c r="P18" s="15"/>
      <c r="Q18" s="15"/>
      <c r="R18" s="16"/>
      <c r="S18" s="16"/>
      <c r="U18" s="2">
        <v>50</v>
      </c>
      <c r="V18" s="31">
        <f t="shared" si="0"/>
        <v>0.64278760968653936</v>
      </c>
      <c r="W18" s="31">
        <f t="shared" si="1"/>
        <v>0.76604444311897801</v>
      </c>
      <c r="X18" s="31">
        <f t="shared" si="2"/>
        <v>8.4639380484326967</v>
      </c>
      <c r="Y18" s="31">
        <f t="shared" si="3"/>
        <v>2.68022221559489</v>
      </c>
      <c r="AJ18" s="45"/>
      <c r="AK18" s="47"/>
      <c r="AL18" s="47"/>
      <c r="AM18" s="47"/>
      <c r="AN18" s="47"/>
      <c r="AO18" s="46"/>
      <c r="AP18" s="46"/>
      <c r="AQ18" s="43"/>
      <c r="AR18" s="43"/>
      <c r="AS18" s="43"/>
      <c r="AT18" s="43"/>
    </row>
    <row r="19" spans="1:46" s="2" customFormat="1" ht="13.8" x14ac:dyDescent="0.3">
      <c r="A19" s="17"/>
      <c r="H19" s="2" t="s">
        <v>41</v>
      </c>
      <c r="K19" s="17"/>
      <c r="M19" s="15"/>
      <c r="N19" s="15"/>
      <c r="O19" s="15"/>
      <c r="P19" s="15"/>
      <c r="Q19" s="15"/>
      <c r="R19" s="16"/>
      <c r="S19" s="15"/>
      <c r="U19" s="2">
        <v>60</v>
      </c>
      <c r="V19" s="31">
        <f t="shared" si="0"/>
        <v>0.50000000000000011</v>
      </c>
      <c r="W19" s="31">
        <f t="shared" si="1"/>
        <v>0.8660254037844386</v>
      </c>
      <c r="X19" s="31">
        <f t="shared" si="2"/>
        <v>7.75</v>
      </c>
      <c r="Y19" s="31">
        <f t="shared" si="3"/>
        <v>3.1801270189221928</v>
      </c>
      <c r="AA19" s="28">
        <f>B50</f>
        <v>0.2620208302642737</v>
      </c>
      <c r="AB19" s="28">
        <f>B55</f>
        <v>-1.4965022399386425</v>
      </c>
      <c r="AJ19" s="45"/>
      <c r="AK19" s="48"/>
      <c r="AL19" s="45"/>
      <c r="AM19" s="45"/>
      <c r="AN19" s="45"/>
      <c r="AO19" s="46"/>
      <c r="AP19" s="46"/>
      <c r="AQ19" s="43"/>
      <c r="AR19" s="43"/>
      <c r="AS19" s="43"/>
      <c r="AT19" s="43"/>
    </row>
    <row r="20" spans="1:46" s="2" customFormat="1" ht="13.8" x14ac:dyDescent="0.3">
      <c r="A20" s="17"/>
      <c r="B20" s="3" t="s">
        <v>38</v>
      </c>
      <c r="C20" s="30">
        <v>-1.26</v>
      </c>
      <c r="D20" s="2" t="s">
        <v>11</v>
      </c>
      <c r="G20" s="3" t="s">
        <v>42</v>
      </c>
      <c r="H20" s="30">
        <v>5.25</v>
      </c>
      <c r="I20" s="2" t="s">
        <v>11</v>
      </c>
      <c r="K20" s="17"/>
      <c r="M20" s="15"/>
      <c r="N20" s="15"/>
      <c r="O20" s="15"/>
      <c r="P20" s="15"/>
      <c r="Q20" s="15"/>
      <c r="R20" s="16"/>
      <c r="S20" s="16"/>
      <c r="U20" s="2">
        <v>70</v>
      </c>
      <c r="V20" s="31">
        <f t="shared" si="0"/>
        <v>0.34202014332566882</v>
      </c>
      <c r="W20" s="31">
        <f t="shared" si="1"/>
        <v>0.93969262078590832</v>
      </c>
      <c r="X20" s="31">
        <f t="shared" si="2"/>
        <v>6.960100716628344</v>
      </c>
      <c r="Y20" s="31">
        <f t="shared" si="3"/>
        <v>3.5484631039295418</v>
      </c>
      <c r="AJ20" s="44"/>
      <c r="AK20" s="45"/>
      <c r="AL20" s="45"/>
      <c r="AM20" s="45"/>
      <c r="AN20" s="44"/>
      <c r="AO20" s="46"/>
      <c r="AP20" s="46"/>
      <c r="AQ20" s="43"/>
      <c r="AR20" s="43"/>
      <c r="AS20" s="43"/>
      <c r="AT20" s="43"/>
    </row>
    <row r="21" spans="1:46" s="2" customFormat="1" ht="13.8" x14ac:dyDescent="0.3">
      <c r="A21" s="17"/>
      <c r="B21" s="3" t="s">
        <v>39</v>
      </c>
      <c r="C21" s="30">
        <v>-0.89</v>
      </c>
      <c r="D21" s="2" t="s">
        <v>11</v>
      </c>
      <c r="G21" s="3" t="s">
        <v>43</v>
      </c>
      <c r="H21" s="30">
        <v>-1.1499999999999999</v>
      </c>
      <c r="I21" s="2" t="s">
        <v>11</v>
      </c>
      <c r="K21" s="17"/>
      <c r="M21" s="15"/>
      <c r="N21" s="15"/>
      <c r="O21" s="15"/>
      <c r="P21" s="15"/>
      <c r="Q21" s="15"/>
      <c r="R21" s="16"/>
      <c r="S21" s="16"/>
      <c r="U21" s="2">
        <v>80</v>
      </c>
      <c r="V21" s="31">
        <f t="shared" si="0"/>
        <v>0.17364817766693041</v>
      </c>
      <c r="W21" s="31">
        <f t="shared" si="1"/>
        <v>0.98480775301220802</v>
      </c>
      <c r="X21" s="31">
        <f t="shared" si="2"/>
        <v>6.1182408883346522</v>
      </c>
      <c r="Y21" s="31">
        <f t="shared" si="3"/>
        <v>3.7740387650610399</v>
      </c>
      <c r="Z21" s="33"/>
      <c r="AA21" s="33"/>
      <c r="AB21" s="33"/>
      <c r="AC21" s="33"/>
      <c r="AD21" s="33"/>
      <c r="AE21" s="33"/>
      <c r="AF21" s="33"/>
      <c r="AG21" s="33"/>
      <c r="AJ21" s="45"/>
      <c r="AK21" s="49"/>
      <c r="AL21" s="49"/>
      <c r="AM21" s="45"/>
      <c r="AN21" s="45"/>
      <c r="AO21" s="46"/>
      <c r="AP21" s="46"/>
      <c r="AQ21" s="46"/>
      <c r="AR21" s="46"/>
      <c r="AS21" s="46"/>
      <c r="AT21" s="43"/>
    </row>
    <row r="22" spans="1:46" s="2" customFormat="1" ht="13.8" x14ac:dyDescent="0.3">
      <c r="A22" s="17"/>
      <c r="B22" s="34"/>
      <c r="C22" s="34"/>
      <c r="D22" s="34"/>
      <c r="E22" s="34"/>
      <c r="F22" s="34"/>
      <c r="G22" s="35" t="s">
        <v>40</v>
      </c>
      <c r="H22" s="36">
        <v>5</v>
      </c>
      <c r="I22" s="34" t="s">
        <v>11</v>
      </c>
      <c r="J22" s="34"/>
      <c r="K22" s="17"/>
      <c r="M22" s="15"/>
      <c r="N22" s="15"/>
      <c r="O22" s="15"/>
      <c r="P22" s="15"/>
      <c r="Q22" s="15"/>
      <c r="R22" s="16"/>
      <c r="S22" s="16"/>
      <c r="U22" s="2">
        <v>90</v>
      </c>
      <c r="V22" s="31">
        <f t="shared" si="0"/>
        <v>6.1257422745431001E-17</v>
      </c>
      <c r="W22" s="31">
        <f t="shared" si="1"/>
        <v>1</v>
      </c>
      <c r="X22" s="31">
        <f t="shared" si="2"/>
        <v>5.25</v>
      </c>
      <c r="Y22" s="31">
        <f t="shared" si="3"/>
        <v>3.85</v>
      </c>
      <c r="Z22" s="33"/>
      <c r="AA22" s="33"/>
      <c r="AB22" s="33"/>
      <c r="AC22" s="33"/>
      <c r="AD22" s="33"/>
      <c r="AE22" s="33"/>
      <c r="AF22" s="33"/>
      <c r="AG22" s="33"/>
      <c r="AJ22" s="45"/>
      <c r="AK22" s="50"/>
      <c r="AL22" s="51"/>
      <c r="AM22" s="45"/>
      <c r="AN22" s="45"/>
      <c r="AO22" s="46"/>
      <c r="AP22" s="46"/>
      <c r="AQ22" s="46"/>
      <c r="AR22" s="46"/>
      <c r="AS22" s="46"/>
      <c r="AT22" s="43"/>
    </row>
    <row r="23" spans="1:46" s="2" customFormat="1" ht="13.8" x14ac:dyDescent="0.3">
      <c r="A23" s="17"/>
      <c r="B23" s="34"/>
      <c r="C23" s="34"/>
      <c r="D23" s="34"/>
      <c r="E23" s="34"/>
      <c r="F23" s="34"/>
      <c r="G23" s="34"/>
      <c r="H23" s="34"/>
      <c r="I23" s="34"/>
      <c r="J23" s="34"/>
      <c r="K23" s="17"/>
      <c r="M23" s="15"/>
      <c r="N23" s="15"/>
      <c r="O23" s="15"/>
      <c r="P23" s="15"/>
      <c r="Q23" s="15"/>
      <c r="R23" s="16"/>
      <c r="S23" s="16"/>
      <c r="U23" s="2">
        <v>100</v>
      </c>
      <c r="V23" s="31">
        <f t="shared" si="0"/>
        <v>-0.1736481776669303</v>
      </c>
      <c r="W23" s="31">
        <f t="shared" si="1"/>
        <v>0.98480775301220802</v>
      </c>
      <c r="X23" s="31">
        <f t="shared" si="2"/>
        <v>4.3817591116653487</v>
      </c>
      <c r="Y23" s="31">
        <f t="shared" si="3"/>
        <v>3.7740387650610399</v>
      </c>
      <c r="Z23" s="33"/>
      <c r="AA23" s="33"/>
      <c r="AF23" s="33"/>
      <c r="AG23" s="33"/>
      <c r="AJ23" s="45"/>
      <c r="AK23" s="50"/>
      <c r="AL23" s="51"/>
      <c r="AM23" s="45"/>
      <c r="AN23" s="45"/>
      <c r="AO23" s="46"/>
      <c r="AP23" s="46"/>
      <c r="AQ23" s="43"/>
      <c r="AR23" s="43"/>
      <c r="AS23" s="43"/>
      <c r="AT23" s="43"/>
    </row>
    <row r="24" spans="1:46" s="2" customFormat="1" ht="13.8" x14ac:dyDescent="0.3">
      <c r="A24" s="17"/>
      <c r="E24" s="34"/>
      <c r="F24" s="34"/>
      <c r="G24" s="34"/>
      <c r="H24" s="34"/>
      <c r="I24" s="34"/>
      <c r="J24" s="34"/>
      <c r="K24" s="17"/>
      <c r="M24" s="15"/>
      <c r="N24" s="15"/>
      <c r="O24" s="15"/>
      <c r="P24" s="15"/>
      <c r="Q24" s="15"/>
      <c r="R24" s="16"/>
      <c r="S24" s="16"/>
      <c r="U24" s="2">
        <v>110</v>
      </c>
      <c r="V24" s="31">
        <f t="shared" si="0"/>
        <v>-0.34202014332566871</v>
      </c>
      <c r="W24" s="31">
        <f t="shared" si="1"/>
        <v>0.93969262078590843</v>
      </c>
      <c r="X24" s="31">
        <f t="shared" si="2"/>
        <v>3.5398992833716565</v>
      </c>
      <c r="Y24" s="31">
        <f t="shared" si="3"/>
        <v>3.5484631039295427</v>
      </c>
      <c r="AA24" s="33"/>
      <c r="AF24" s="33"/>
      <c r="AG24" s="33"/>
      <c r="AJ24" s="43"/>
      <c r="AK24" s="43"/>
      <c r="AL24" s="43"/>
      <c r="AM24" s="45"/>
      <c r="AN24" s="45"/>
      <c r="AO24" s="46"/>
      <c r="AP24" s="46"/>
      <c r="AQ24" s="43"/>
      <c r="AR24" s="43"/>
      <c r="AS24" s="43"/>
      <c r="AT24" s="43"/>
    </row>
    <row r="25" spans="1:46" s="2" customFormat="1" ht="13.8" x14ac:dyDescent="0.3">
      <c r="A25" s="17"/>
      <c r="B25" s="4" t="s">
        <v>50</v>
      </c>
      <c r="K25" s="17"/>
      <c r="M25" s="15"/>
      <c r="N25" s="15"/>
      <c r="O25" s="15"/>
      <c r="P25" s="15"/>
      <c r="Q25" s="15"/>
      <c r="R25" s="16"/>
      <c r="S25" s="16"/>
      <c r="U25" s="2">
        <v>120</v>
      </c>
      <c r="V25" s="31">
        <f t="shared" si="0"/>
        <v>-0.49999999999999978</v>
      </c>
      <c r="W25" s="31">
        <f t="shared" si="1"/>
        <v>0.86602540378443871</v>
      </c>
      <c r="X25" s="31">
        <f t="shared" si="2"/>
        <v>2.7500000000000009</v>
      </c>
      <c r="Y25" s="31">
        <f t="shared" si="3"/>
        <v>3.1801270189221937</v>
      </c>
      <c r="AA25" s="33"/>
      <c r="AF25" s="33"/>
      <c r="AG25" s="33"/>
      <c r="AJ25" s="46"/>
      <c r="AK25" s="46"/>
      <c r="AL25" s="46"/>
      <c r="AM25" s="46"/>
      <c r="AN25" s="46"/>
      <c r="AO25" s="46"/>
      <c r="AP25" s="46"/>
      <c r="AQ25" s="43"/>
      <c r="AR25" s="43"/>
      <c r="AS25" s="43"/>
      <c r="AT25" s="43"/>
    </row>
    <row r="26" spans="1:46" s="2" customFormat="1" ht="13.8" x14ac:dyDescent="0.3">
      <c r="A26" s="17"/>
      <c r="D26" s="27"/>
      <c r="E26" s="27"/>
      <c r="F26" s="27"/>
      <c r="G26" s="27"/>
      <c r="H26" s="27"/>
      <c r="I26" s="27"/>
      <c r="J26" s="27"/>
      <c r="K26" s="17"/>
      <c r="M26" s="15"/>
      <c r="N26" s="15"/>
      <c r="O26" s="15"/>
      <c r="P26" s="15"/>
      <c r="Q26" s="15"/>
      <c r="R26" s="16"/>
      <c r="S26" s="18"/>
      <c r="U26" s="2">
        <v>130</v>
      </c>
      <c r="V26" s="31">
        <f t="shared" si="0"/>
        <v>-0.64278760968653936</v>
      </c>
      <c r="W26" s="31">
        <f t="shared" si="1"/>
        <v>0.76604444311897801</v>
      </c>
      <c r="X26" s="31">
        <f t="shared" si="2"/>
        <v>2.0360619515673033</v>
      </c>
      <c r="Y26" s="31">
        <f t="shared" si="3"/>
        <v>2.68022221559489</v>
      </c>
      <c r="AA26" s="33"/>
      <c r="AF26" s="33"/>
      <c r="AG26" s="33"/>
      <c r="AJ26" s="46"/>
      <c r="AK26" s="46"/>
      <c r="AL26" s="46"/>
      <c r="AM26" s="46"/>
      <c r="AN26" s="46"/>
      <c r="AO26" s="46"/>
      <c r="AP26" s="46"/>
      <c r="AQ26" s="46"/>
      <c r="AR26" s="46"/>
      <c r="AS26" s="46"/>
      <c r="AT26" s="43"/>
    </row>
    <row r="27" spans="1:46" s="2" customFormat="1" ht="13.8" x14ac:dyDescent="0.3">
      <c r="A27" s="17"/>
      <c r="B27" s="35" t="s">
        <v>45</v>
      </c>
      <c r="C27" s="2" t="str">
        <f ca="1">[1]!xlv(C29)</f>
        <v>(y₂ - y₁) / (x₂ - x₁)</v>
      </c>
      <c r="G27" s="35" t="s">
        <v>45</v>
      </c>
      <c r="H27" s="2" t="str">
        <f ca="1">[1]!xlv(H29)</f>
        <v>y₁ - m × x₁</v>
      </c>
      <c r="I27" s="27"/>
      <c r="J27" s="27"/>
      <c r="K27" s="17"/>
      <c r="M27" s="15"/>
      <c r="N27" s="15"/>
      <c r="O27" s="15"/>
      <c r="P27" s="15"/>
      <c r="Q27" s="15"/>
      <c r="R27" s="16"/>
      <c r="S27" s="16"/>
      <c r="U27" s="2">
        <v>140</v>
      </c>
      <c r="V27" s="31">
        <f t="shared" si="0"/>
        <v>-0.7660444431189779</v>
      </c>
      <c r="W27" s="31">
        <f t="shared" si="1"/>
        <v>0.64278760968653947</v>
      </c>
      <c r="X27" s="31">
        <f t="shared" si="2"/>
        <v>1.4197777844051105</v>
      </c>
      <c r="Y27" s="31">
        <f t="shared" si="3"/>
        <v>2.0639380484326977</v>
      </c>
      <c r="Z27" s="33"/>
      <c r="AA27" s="33"/>
      <c r="AF27" s="33"/>
      <c r="AG27" s="33"/>
      <c r="AJ27" s="43"/>
      <c r="AK27" s="43"/>
      <c r="AL27" s="43"/>
      <c r="AM27" s="43"/>
      <c r="AN27" s="46"/>
      <c r="AO27" s="43"/>
      <c r="AP27" s="46"/>
      <c r="AQ27" s="43"/>
      <c r="AR27" s="43"/>
      <c r="AS27" s="43"/>
      <c r="AT27" s="43"/>
    </row>
    <row r="28" spans="1:46" s="2" customFormat="1" ht="13.8" x14ac:dyDescent="0.3">
      <c r="A28" s="17"/>
      <c r="B28" s="3" t="s">
        <v>12</v>
      </c>
      <c r="C28" s="2" t="str">
        <f>[1]!xln(C29)</f>
        <v>((-3.52) - (-0.89)) / (5.34 - (-1.26))</v>
      </c>
      <c r="G28" s="3" t="s">
        <v>12</v>
      </c>
      <c r="H28" s="2" t="str">
        <f>[1]!xln(H29)</f>
        <v>(-0.89) - (-0.398) × (-1.26)</v>
      </c>
      <c r="I28" s="34"/>
      <c r="J28" s="34"/>
      <c r="K28" s="17"/>
      <c r="M28" s="15"/>
      <c r="N28" s="15"/>
      <c r="O28" s="15"/>
      <c r="P28" s="15"/>
      <c r="Q28" s="15"/>
      <c r="R28" s="16"/>
      <c r="S28" s="16"/>
      <c r="U28" s="2">
        <v>150</v>
      </c>
      <c r="V28" s="31">
        <f t="shared" si="0"/>
        <v>-0.86602540378443871</v>
      </c>
      <c r="W28" s="31">
        <f t="shared" si="1"/>
        <v>0.49999999999999994</v>
      </c>
      <c r="X28" s="31">
        <f t="shared" si="2"/>
        <v>0.91987298107780635</v>
      </c>
      <c r="Y28" s="31">
        <f t="shared" si="3"/>
        <v>1.3499999999999996</v>
      </c>
      <c r="AF28" s="33"/>
      <c r="AG28" s="33"/>
      <c r="AJ28" s="43"/>
      <c r="AK28" s="43"/>
      <c r="AL28" s="43"/>
      <c r="AM28" s="43"/>
      <c r="AN28" s="46"/>
      <c r="AO28" s="43"/>
      <c r="AP28" s="46"/>
      <c r="AQ28" s="43"/>
      <c r="AR28" s="43"/>
      <c r="AS28" s="43"/>
      <c r="AT28" s="43"/>
    </row>
    <row r="29" spans="1:46" s="2" customFormat="1" ht="13.8" x14ac:dyDescent="0.3">
      <c r="A29" s="17"/>
      <c r="B29" s="3" t="s">
        <v>44</v>
      </c>
      <c r="C29" s="32">
        <f>(I16-C21)/(I15-C20)</f>
        <v>-0.3984848484848485</v>
      </c>
      <c r="D29" s="32"/>
      <c r="G29" s="37" t="s">
        <v>45</v>
      </c>
      <c r="H29" s="38">
        <f>C21-C29*C20</f>
        <v>-1.3920909090909093</v>
      </c>
      <c r="J29" s="34"/>
      <c r="K29" s="17"/>
      <c r="M29" s="15"/>
      <c r="N29" s="15"/>
      <c r="O29" s="15"/>
      <c r="P29" s="15"/>
      <c r="Q29" s="15"/>
      <c r="R29" s="16"/>
      <c r="S29" s="16"/>
      <c r="U29" s="2">
        <v>160</v>
      </c>
      <c r="V29" s="31">
        <f t="shared" si="0"/>
        <v>-0.93969262078590832</v>
      </c>
      <c r="W29" s="31">
        <f t="shared" si="1"/>
        <v>0.34202014332566888</v>
      </c>
      <c r="X29" s="31">
        <f t="shared" si="2"/>
        <v>0.5515368960704583</v>
      </c>
      <c r="Y29" s="31">
        <f t="shared" si="3"/>
        <v>0.56010071662834449</v>
      </c>
      <c r="Z29" s="33"/>
      <c r="AF29" s="33"/>
      <c r="AG29" s="33"/>
      <c r="AJ29" s="43"/>
      <c r="AK29" s="43"/>
      <c r="AL29" s="43"/>
      <c r="AM29" s="43"/>
      <c r="AN29" s="46"/>
      <c r="AO29" s="43"/>
      <c r="AP29" s="46"/>
      <c r="AQ29" s="43"/>
      <c r="AR29" s="43"/>
      <c r="AS29" s="43"/>
      <c r="AT29" s="43"/>
    </row>
    <row r="30" spans="1:46" s="2" customFormat="1" ht="13.8" x14ac:dyDescent="0.3">
      <c r="A30" s="17"/>
      <c r="B30" s="3"/>
      <c r="D30" s="34"/>
      <c r="E30" s="3"/>
      <c r="G30" s="34"/>
      <c r="H30" s="34"/>
      <c r="J30" s="34"/>
      <c r="K30" s="17"/>
      <c r="M30" s="15"/>
      <c r="N30" s="15"/>
      <c r="O30" s="15"/>
      <c r="P30" s="15"/>
      <c r="Q30" s="15"/>
      <c r="R30" s="16"/>
      <c r="S30" s="16"/>
      <c r="U30" s="2">
        <v>170</v>
      </c>
      <c r="V30" s="31">
        <f t="shared" si="0"/>
        <v>-0.98480775301220802</v>
      </c>
      <c r="W30" s="31">
        <f t="shared" si="1"/>
        <v>0.17364817766693028</v>
      </c>
      <c r="X30" s="31">
        <f t="shared" si="2"/>
        <v>0.32596123493896023</v>
      </c>
      <c r="Y30" s="31">
        <f t="shared" si="3"/>
        <v>-0.28175911166534851</v>
      </c>
      <c r="AF30" s="33"/>
      <c r="AG30" s="33"/>
      <c r="AJ30" s="43"/>
      <c r="AK30" s="43"/>
      <c r="AL30" s="43"/>
      <c r="AM30" s="43"/>
      <c r="AN30" s="46"/>
      <c r="AO30" s="43"/>
      <c r="AP30" s="46"/>
      <c r="AQ30" s="43"/>
      <c r="AR30" s="43"/>
      <c r="AS30" s="43"/>
      <c r="AT30" s="43"/>
    </row>
    <row r="31" spans="1:46" s="2" customFormat="1" ht="13.8" x14ac:dyDescent="0.3">
      <c r="A31" s="17"/>
      <c r="B31" s="4" t="s">
        <v>49</v>
      </c>
      <c r="M31" s="15"/>
      <c r="N31" s="15"/>
      <c r="O31" s="15"/>
      <c r="P31" s="15"/>
      <c r="Q31" s="15"/>
      <c r="R31" s="16"/>
      <c r="S31" s="16"/>
      <c r="U31" s="2">
        <v>180</v>
      </c>
      <c r="V31" s="31">
        <f t="shared" si="0"/>
        <v>-1</v>
      </c>
      <c r="W31" s="31">
        <f t="shared" si="1"/>
        <v>1.22514845490862E-16</v>
      </c>
      <c r="X31" s="31">
        <f t="shared" si="2"/>
        <v>0.25</v>
      </c>
      <c r="Y31" s="31">
        <f t="shared" si="3"/>
        <v>-1.1499999999999992</v>
      </c>
      <c r="Z31" s="33"/>
      <c r="AF31" s="33"/>
      <c r="AG31" s="33"/>
      <c r="AJ31" s="43"/>
      <c r="AK31" s="43"/>
      <c r="AL31" s="43"/>
      <c r="AM31" s="43"/>
      <c r="AN31" s="46"/>
      <c r="AO31" s="43"/>
      <c r="AP31" s="46"/>
      <c r="AQ31" s="43"/>
      <c r="AR31" s="43"/>
      <c r="AS31" s="43"/>
      <c r="AT31" s="43"/>
    </row>
    <row r="32" spans="1:46" s="2" customFormat="1" ht="13.8" x14ac:dyDescent="0.3">
      <c r="A32" s="17"/>
      <c r="M32" s="15"/>
      <c r="N32" s="15"/>
      <c r="O32" s="15"/>
      <c r="P32" s="15"/>
      <c r="Q32" s="15"/>
      <c r="R32" s="16"/>
      <c r="S32" s="16"/>
      <c r="U32" s="2">
        <v>190</v>
      </c>
      <c r="V32" s="31">
        <f t="shared" si="0"/>
        <v>-0.98480775301220802</v>
      </c>
      <c r="W32" s="31">
        <f t="shared" si="1"/>
        <v>-0.17364817766693047</v>
      </c>
      <c r="X32" s="31">
        <f t="shared" si="2"/>
        <v>0.32596123493896023</v>
      </c>
      <c r="Y32" s="31">
        <f t="shared" si="3"/>
        <v>-2.0182408883346525</v>
      </c>
      <c r="AF32" s="33"/>
      <c r="AG32" s="33"/>
      <c r="AJ32" s="43"/>
      <c r="AK32" s="43"/>
      <c r="AL32" s="43"/>
      <c r="AM32" s="43"/>
      <c r="AN32" s="43"/>
      <c r="AO32" s="43"/>
      <c r="AP32" s="43"/>
      <c r="AQ32" s="43"/>
      <c r="AR32" s="43"/>
      <c r="AS32" s="43"/>
      <c r="AT32" s="43"/>
    </row>
    <row r="33" spans="1:46" s="2" customFormat="1" ht="13.8" x14ac:dyDescent="0.3">
      <c r="A33" s="17"/>
      <c r="B33" s="3" t="s">
        <v>46</v>
      </c>
      <c r="C33" s="2" t="str">
        <f ca="1">[1]!xlv(C35)</f>
        <v>m² + 1</v>
      </c>
      <c r="D33" s="3" t="s">
        <v>47</v>
      </c>
      <c r="E33" s="2" t="str">
        <f ca="1">[1]!xlv(E35)</f>
        <v>2 × (m × c - m × q - p)</v>
      </c>
      <c r="H33" s="3" t="s">
        <v>48</v>
      </c>
      <c r="I33" s="2" t="str">
        <f ca="1">[1]!xlv(I36)</f>
        <v>(q² - r² + p² - 2 × c × q + c²)</v>
      </c>
      <c r="M33" s="15"/>
      <c r="N33" s="15"/>
      <c r="O33" s="15"/>
      <c r="P33" s="15"/>
      <c r="Q33" s="15"/>
      <c r="R33" s="16"/>
      <c r="S33" s="18"/>
      <c r="U33" s="2">
        <v>200</v>
      </c>
      <c r="V33" s="31">
        <f t="shared" si="0"/>
        <v>-0.93969262078590843</v>
      </c>
      <c r="W33" s="31">
        <f t="shared" si="1"/>
        <v>-0.34202014332566866</v>
      </c>
      <c r="X33" s="31">
        <f t="shared" si="2"/>
        <v>0.55153689607045742</v>
      </c>
      <c r="Y33" s="31">
        <f t="shared" si="3"/>
        <v>-2.8601007166283434</v>
      </c>
      <c r="Z33" s="33"/>
      <c r="AF33" s="33"/>
      <c r="AG33" s="33"/>
      <c r="AJ33" s="43"/>
      <c r="AK33" s="43"/>
      <c r="AL33" s="43"/>
      <c r="AM33" s="43"/>
      <c r="AN33" s="43"/>
      <c r="AO33" s="43"/>
      <c r="AP33" s="43"/>
      <c r="AQ33" s="43"/>
      <c r="AR33" s="43"/>
      <c r="AS33" s="43"/>
      <c r="AT33" s="43"/>
    </row>
    <row r="34" spans="1:46" s="2" customFormat="1" ht="13.8" x14ac:dyDescent="0.3">
      <c r="A34" s="17"/>
      <c r="B34" s="3" t="s">
        <v>12</v>
      </c>
      <c r="C34" s="2" t="str">
        <f>[1]!xln(C35)</f>
        <v>(-0.398)² + 1</v>
      </c>
      <c r="D34" s="3" t="s">
        <v>12</v>
      </c>
      <c r="E34" s="2" t="str">
        <f>[1]!xln(E35)</f>
        <v>2 × ((-0.398) × (-1.39) - (-0.398) × (-1.15) - 5.25)</v>
      </c>
      <c r="G34" s="34"/>
      <c r="H34" s="3" t="s">
        <v>12</v>
      </c>
      <c r="I34" s="67" t="str">
        <f>[1]!xln(I36)</f>
        <v>((-1.15)² - 5² + 5.25² - 2 × (-1.39) × (-1.15) + (-1.39)²)</v>
      </c>
      <c r="J34" s="67"/>
      <c r="K34" s="67"/>
      <c r="M34" s="15"/>
      <c r="N34" s="15"/>
      <c r="O34" s="15"/>
      <c r="P34" s="15"/>
      <c r="Q34" s="15"/>
      <c r="R34" s="16"/>
      <c r="S34" s="16"/>
      <c r="U34" s="2">
        <v>210</v>
      </c>
      <c r="V34" s="31">
        <f t="shared" si="0"/>
        <v>-0.8660254037844386</v>
      </c>
      <c r="W34" s="31">
        <f t="shared" si="1"/>
        <v>-0.50000000000000011</v>
      </c>
      <c r="X34" s="31">
        <f t="shared" si="2"/>
        <v>0.91987298107780724</v>
      </c>
      <c r="Y34" s="31">
        <f t="shared" si="3"/>
        <v>-3.6500000000000004</v>
      </c>
      <c r="AG34" s="33"/>
      <c r="AJ34" s="43"/>
      <c r="AK34" s="43"/>
      <c r="AL34" s="43"/>
      <c r="AM34" s="43"/>
      <c r="AN34" s="43"/>
      <c r="AO34" s="43"/>
      <c r="AP34" s="43"/>
      <c r="AQ34" s="43"/>
      <c r="AR34" s="43"/>
      <c r="AS34" s="43"/>
      <c r="AT34" s="43"/>
    </row>
    <row r="35" spans="1:46" s="2" customFormat="1" ht="13.8" x14ac:dyDescent="0.3">
      <c r="A35" s="17"/>
      <c r="B35" s="3" t="s">
        <v>46</v>
      </c>
      <c r="C35" s="28">
        <f>C29^2+1</f>
        <v>1.1587901744719926</v>
      </c>
      <c r="D35" s="29" t="s">
        <v>47</v>
      </c>
      <c r="E35" s="28">
        <f>2*(C29*H29-C29*H21-H20)</f>
        <v>-10.3070608815427</v>
      </c>
      <c r="G35" s="28"/>
      <c r="I35" s="67"/>
      <c r="J35" s="67"/>
      <c r="K35" s="67"/>
      <c r="M35" s="15"/>
      <c r="N35" s="15"/>
      <c r="O35" s="15"/>
      <c r="P35" s="15"/>
      <c r="Q35" s="15"/>
      <c r="R35" s="16"/>
      <c r="S35" s="16"/>
      <c r="U35" s="2">
        <v>220</v>
      </c>
      <c r="V35" s="31">
        <f t="shared" si="0"/>
        <v>-0.76604444311897801</v>
      </c>
      <c r="W35" s="31">
        <f t="shared" si="1"/>
        <v>-0.64278760968653925</v>
      </c>
      <c r="X35" s="31">
        <f t="shared" si="2"/>
        <v>1.41977778440511</v>
      </c>
      <c r="Y35" s="31">
        <f t="shared" si="3"/>
        <v>-4.3639380484326962</v>
      </c>
      <c r="Z35" s="33"/>
      <c r="AG35" s="33"/>
      <c r="AJ35" s="43"/>
      <c r="AK35" s="43"/>
      <c r="AL35" s="43"/>
      <c r="AM35" s="43"/>
      <c r="AN35" s="43"/>
      <c r="AO35" s="43"/>
      <c r="AP35" s="43"/>
      <c r="AQ35" s="43"/>
      <c r="AR35" s="43"/>
      <c r="AS35" s="43"/>
      <c r="AT35" s="43"/>
    </row>
    <row r="36" spans="1:46" s="2" customFormat="1" ht="13.8" x14ac:dyDescent="0.3">
      <c r="A36" s="17"/>
      <c r="H36" s="29" t="s">
        <v>48</v>
      </c>
      <c r="I36" s="28">
        <f>(H21^2-H22^2+H20^2-2*H29*H21+H29^2)</f>
        <v>2.6211080082644607</v>
      </c>
      <c r="M36" s="15"/>
      <c r="N36" s="15"/>
      <c r="O36" s="15"/>
      <c r="P36" s="15"/>
      <c r="Q36" s="15"/>
      <c r="R36" s="16"/>
      <c r="S36" s="16"/>
      <c r="U36" s="2">
        <v>230</v>
      </c>
      <c r="V36" s="31">
        <f t="shared" si="0"/>
        <v>-0.64278760968653947</v>
      </c>
      <c r="W36" s="31">
        <f t="shared" si="1"/>
        <v>-0.7660444431189779</v>
      </c>
      <c r="X36" s="31">
        <f t="shared" si="2"/>
        <v>2.0360619515673024</v>
      </c>
      <c r="Y36" s="31">
        <f t="shared" si="3"/>
        <v>-4.980222215594889</v>
      </c>
      <c r="AG36" s="33"/>
    </row>
    <row r="37" spans="1:46" s="2" customFormat="1" ht="13.8" x14ac:dyDescent="0.3">
      <c r="B37" s="4" t="s">
        <v>51</v>
      </c>
      <c r="M37" s="15"/>
      <c r="N37" s="15"/>
      <c r="O37" s="15"/>
      <c r="P37" s="15"/>
      <c r="Q37" s="15"/>
      <c r="R37" s="16"/>
      <c r="S37" s="16"/>
      <c r="U37" s="2">
        <v>240</v>
      </c>
      <c r="V37" s="31">
        <f t="shared" si="0"/>
        <v>-0.50000000000000044</v>
      </c>
      <c r="W37" s="31">
        <f t="shared" si="1"/>
        <v>-0.86602540378443837</v>
      </c>
      <c r="X37" s="31">
        <f t="shared" si="2"/>
        <v>2.7499999999999978</v>
      </c>
      <c r="Y37" s="31">
        <f t="shared" si="3"/>
        <v>-5.4801270189221913</v>
      </c>
      <c r="Z37" s="33"/>
      <c r="AG37" s="33"/>
    </row>
    <row r="38" spans="1:46" s="2" customFormat="1" ht="13.8" x14ac:dyDescent="0.3">
      <c r="M38" s="15"/>
      <c r="N38" s="15"/>
      <c r="O38" s="15"/>
      <c r="P38" s="15"/>
      <c r="Q38" s="15"/>
      <c r="R38" s="16"/>
      <c r="S38" s="16"/>
      <c r="U38" s="2">
        <v>250</v>
      </c>
      <c r="V38" s="31">
        <f t="shared" si="0"/>
        <v>-0.34202014332566855</v>
      </c>
      <c r="W38" s="31">
        <f t="shared" si="1"/>
        <v>-0.93969262078590843</v>
      </c>
      <c r="X38" s="31">
        <f t="shared" si="2"/>
        <v>3.5398992833716574</v>
      </c>
      <c r="Y38" s="31">
        <f t="shared" si="3"/>
        <v>-5.8484631039295429</v>
      </c>
      <c r="AG38" s="33"/>
    </row>
    <row r="39" spans="1:46" s="2" customFormat="1" ht="13.8" x14ac:dyDescent="0.3">
      <c r="A39" s="3" t="s">
        <v>13</v>
      </c>
      <c r="B39" s="2" t="str">
        <f ca="1">[1]!xlv(B41)</f>
        <v>( - B + √[B² - 4 × A × C]) / (2 × A)</v>
      </c>
      <c r="C39" s="34"/>
      <c r="D39" s="34"/>
      <c r="M39" s="15"/>
      <c r="N39" s="15"/>
      <c r="O39" s="15"/>
      <c r="P39" s="15"/>
      <c r="Q39" s="15"/>
      <c r="R39" s="16"/>
      <c r="S39" s="16"/>
      <c r="U39" s="2">
        <v>260</v>
      </c>
      <c r="V39" s="31">
        <f t="shared" si="0"/>
        <v>-0.17364817766693033</v>
      </c>
      <c r="W39" s="31">
        <f t="shared" si="1"/>
        <v>-0.98480775301220802</v>
      </c>
      <c r="X39" s="31">
        <f t="shared" si="2"/>
        <v>4.3817591116653487</v>
      </c>
      <c r="Y39" s="31">
        <f t="shared" si="3"/>
        <v>-6.0740387650610401</v>
      </c>
      <c r="Z39" s="33"/>
      <c r="AG39" s="33"/>
    </row>
    <row r="40" spans="1:46" s="2" customFormat="1" ht="13.8" x14ac:dyDescent="0.3">
      <c r="A40" s="3" t="s">
        <v>12</v>
      </c>
      <c r="B40" s="2" t="str">
        <f>[1]!xln(B41)</f>
        <v>(-(-10.3) + √[(-10.3)² - 4 × 1.16 × 2.62]) / (2 × 1.16)</v>
      </c>
      <c r="C40" s="34"/>
      <c r="D40" s="34"/>
      <c r="M40" s="15"/>
      <c r="N40" s="15"/>
      <c r="O40" s="15"/>
      <c r="P40" s="15"/>
      <c r="Q40" s="15"/>
      <c r="R40" s="16"/>
      <c r="S40" s="16"/>
      <c r="U40" s="2">
        <v>270</v>
      </c>
      <c r="V40" s="31">
        <f t="shared" si="0"/>
        <v>-1.83772268236293E-16</v>
      </c>
      <c r="W40" s="31">
        <f t="shared" si="1"/>
        <v>-1</v>
      </c>
      <c r="X40" s="31">
        <f t="shared" si="2"/>
        <v>5.2499999999999991</v>
      </c>
      <c r="Y40" s="31">
        <f t="shared" si="3"/>
        <v>-6.15</v>
      </c>
      <c r="AG40" s="33"/>
    </row>
    <row r="41" spans="1:46" s="2" customFormat="1" ht="13.8" x14ac:dyDescent="0.3">
      <c r="A41" s="3" t="s">
        <v>12</v>
      </c>
      <c r="B41" s="28">
        <f>(-E35+SQRT(E35^2-4*C35*I36))/(2*C35)</f>
        <v>8.6326532087515933</v>
      </c>
      <c r="C41" s="38" t="s">
        <v>11</v>
      </c>
      <c r="D41" s="38"/>
      <c r="E41" s="28"/>
      <c r="M41" s="15"/>
      <c r="N41" s="15"/>
      <c r="O41" s="15"/>
      <c r="P41" s="15"/>
      <c r="Q41" s="15"/>
      <c r="R41" s="16"/>
      <c r="S41" s="16"/>
      <c r="U41" s="2">
        <v>280</v>
      </c>
      <c r="V41" s="31">
        <f t="shared" si="0"/>
        <v>0.17364817766692997</v>
      </c>
      <c r="W41" s="31">
        <f t="shared" si="1"/>
        <v>-0.98480775301220813</v>
      </c>
      <c r="X41" s="31">
        <f t="shared" si="2"/>
        <v>6.1182408883346495</v>
      </c>
      <c r="Y41" s="31">
        <f t="shared" si="3"/>
        <v>-6.0740387650610401</v>
      </c>
      <c r="Z41" s="33"/>
      <c r="AG41" s="33"/>
    </row>
    <row r="42" spans="1:46" s="2" customFormat="1" ht="13.8" x14ac:dyDescent="0.3">
      <c r="A42" s="34"/>
      <c r="B42" s="38"/>
      <c r="C42" s="38"/>
      <c r="D42" s="38"/>
      <c r="E42" s="28"/>
      <c r="F42" s="37"/>
      <c r="G42" s="38"/>
      <c r="H42" s="34"/>
      <c r="I42" s="34"/>
      <c r="M42" s="15"/>
      <c r="N42" s="15"/>
      <c r="O42" s="15"/>
      <c r="P42" s="15"/>
      <c r="Q42" s="15"/>
      <c r="R42" s="16"/>
      <c r="S42" s="16"/>
      <c r="U42" s="2">
        <v>290</v>
      </c>
      <c r="V42" s="31">
        <f t="shared" si="0"/>
        <v>0.34202014332566899</v>
      </c>
      <c r="W42" s="31">
        <f t="shared" si="1"/>
        <v>-0.93969262078590832</v>
      </c>
      <c r="X42" s="31">
        <f t="shared" si="2"/>
        <v>6.9601007166283448</v>
      </c>
      <c r="Y42" s="31">
        <f t="shared" si="3"/>
        <v>-5.8484631039295412</v>
      </c>
      <c r="AG42" s="33"/>
    </row>
    <row r="43" spans="1:46" s="2" customFormat="1" ht="13.8" x14ac:dyDescent="0.3">
      <c r="A43" s="35" t="s">
        <v>14</v>
      </c>
      <c r="B43" s="2" t="str">
        <f ca="1">[1]!xlv(B46)</f>
        <v>m × (( - B + √[B² - 4 × A × C]) / (2 × A)) + c</v>
      </c>
      <c r="C43" s="34"/>
      <c r="D43" s="34"/>
      <c r="M43" s="15"/>
      <c r="N43" s="15"/>
      <c r="O43" s="15"/>
      <c r="P43" s="15"/>
      <c r="Q43" s="15"/>
      <c r="R43" s="16"/>
      <c r="S43" s="16"/>
      <c r="U43" s="2">
        <v>300</v>
      </c>
      <c r="V43" s="31">
        <f t="shared" si="0"/>
        <v>0.50000000000000011</v>
      </c>
      <c r="W43" s="31">
        <f t="shared" si="1"/>
        <v>-0.8660254037844386</v>
      </c>
      <c r="X43" s="31">
        <f t="shared" si="2"/>
        <v>7.75</v>
      </c>
      <c r="Y43" s="31">
        <f t="shared" si="3"/>
        <v>-5.4801270189221931</v>
      </c>
      <c r="Z43" s="33"/>
      <c r="AG43" s="33"/>
    </row>
    <row r="44" spans="1:46" s="2" customFormat="1" ht="13.8" x14ac:dyDescent="0.3">
      <c r="A44" s="3" t="s">
        <v>12</v>
      </c>
      <c r="B44" s="67" t="str">
        <f>[1]!xln(B46)</f>
        <v>(-0.398) × ((-(-10.3) + √[(-10.3)² - 4 × 1.16 × 2.62]) / (2 × 1.16)) + (-1.39)</v>
      </c>
      <c r="C44" s="67"/>
      <c r="D44" s="67"/>
      <c r="E44" s="67"/>
      <c r="M44" s="15"/>
      <c r="N44" s="15"/>
      <c r="O44" s="15"/>
      <c r="P44" s="15"/>
      <c r="Q44" s="15"/>
      <c r="R44" s="16"/>
      <c r="S44" s="16"/>
      <c r="U44" s="2">
        <v>310</v>
      </c>
      <c r="V44" s="31">
        <f t="shared" si="0"/>
        <v>0.64278760968653925</v>
      </c>
      <c r="W44" s="31">
        <f t="shared" si="1"/>
        <v>-0.76604444311897812</v>
      </c>
      <c r="X44" s="31">
        <f t="shared" si="2"/>
        <v>8.4639380484326967</v>
      </c>
      <c r="Y44" s="31">
        <f t="shared" si="3"/>
        <v>-4.9802222155948908</v>
      </c>
      <c r="Z44" s="33"/>
      <c r="AG44" s="33"/>
    </row>
    <row r="45" spans="1:46" s="2" customFormat="1" ht="13.8" x14ac:dyDescent="0.3">
      <c r="B45" s="67"/>
      <c r="C45" s="67"/>
      <c r="D45" s="67"/>
      <c r="E45" s="67"/>
      <c r="M45" s="15"/>
      <c r="N45" s="15"/>
      <c r="O45" s="15"/>
      <c r="P45" s="15"/>
      <c r="Q45" s="15"/>
      <c r="R45" s="16"/>
      <c r="S45" s="16"/>
      <c r="U45" s="2">
        <v>320</v>
      </c>
      <c r="V45" s="31">
        <f t="shared" si="0"/>
        <v>0.76604444311897779</v>
      </c>
      <c r="W45" s="31">
        <f t="shared" si="1"/>
        <v>-0.64278760968653958</v>
      </c>
      <c r="X45" s="31">
        <f t="shared" si="2"/>
        <v>9.0802222155948886</v>
      </c>
      <c r="Y45" s="31">
        <f t="shared" si="3"/>
        <v>-4.3639380484326979</v>
      </c>
      <c r="Z45" s="33"/>
      <c r="AG45" s="33"/>
    </row>
    <row r="46" spans="1:46" s="2" customFormat="1" ht="13.8" x14ac:dyDescent="0.3">
      <c r="A46" s="3" t="s">
        <v>12</v>
      </c>
      <c r="B46" s="38">
        <f>C29*((-E35+SQRT(E35^2-4*C35*I36))/(2*C35))+H29</f>
        <v>-4.8320724150025285</v>
      </c>
      <c r="C46" s="38" t="s">
        <v>11</v>
      </c>
      <c r="D46" s="34"/>
      <c r="M46" s="15"/>
      <c r="N46" s="15"/>
      <c r="O46" s="15"/>
      <c r="P46" s="15"/>
      <c r="Q46" s="15"/>
      <c r="R46" s="16"/>
      <c r="S46" s="16"/>
      <c r="U46" s="2">
        <v>330</v>
      </c>
      <c r="V46" s="31">
        <f t="shared" si="0"/>
        <v>0.86602540378443837</v>
      </c>
      <c r="W46" s="31">
        <f t="shared" si="1"/>
        <v>-0.50000000000000044</v>
      </c>
      <c r="X46" s="31">
        <f t="shared" si="2"/>
        <v>9.580127018922191</v>
      </c>
      <c r="Y46" s="31">
        <f t="shared" si="3"/>
        <v>-3.6500000000000021</v>
      </c>
      <c r="Z46" s="33"/>
      <c r="AA46" s="33"/>
      <c r="AG46" s="33"/>
    </row>
    <row r="47" spans="1:46" s="2" customFormat="1" ht="13.8" x14ac:dyDescent="0.3">
      <c r="M47" s="15"/>
      <c r="N47" s="15"/>
      <c r="O47" s="15"/>
      <c r="P47" s="15"/>
      <c r="Q47" s="15"/>
      <c r="R47" s="16"/>
      <c r="S47" s="16"/>
      <c r="U47" s="2">
        <v>340</v>
      </c>
      <c r="V47" s="31">
        <f t="shared" si="0"/>
        <v>0.93969262078590843</v>
      </c>
      <c r="W47" s="31">
        <f t="shared" si="1"/>
        <v>-0.3420201433256686</v>
      </c>
      <c r="X47" s="31">
        <f t="shared" si="2"/>
        <v>9.9484631039295426</v>
      </c>
      <c r="Y47" s="31">
        <f t="shared" si="3"/>
        <v>-2.860100716628343</v>
      </c>
      <c r="Z47" s="33"/>
      <c r="AA47" s="33"/>
      <c r="AB47" s="33"/>
      <c r="AC47" s="33"/>
      <c r="AG47" s="33"/>
    </row>
    <row r="48" spans="1:46" s="2" customFormat="1" ht="13.8" x14ac:dyDescent="0.3">
      <c r="A48" s="3" t="s">
        <v>13</v>
      </c>
      <c r="B48" s="2" t="str">
        <f ca="1">[1]!xlv(B50)</f>
        <v>( - B - √[B² - 4 × A × C]) / (2 × A)</v>
      </c>
      <c r="C48" s="28"/>
      <c r="D48" s="28"/>
      <c r="E48" s="28"/>
      <c r="I48" s="34"/>
      <c r="J48" s="34"/>
      <c r="M48" s="15"/>
      <c r="N48" s="15"/>
      <c r="O48" s="15"/>
      <c r="P48" s="15"/>
      <c r="Q48" s="15"/>
      <c r="R48" s="16"/>
      <c r="S48" s="16"/>
      <c r="U48" s="2">
        <v>350</v>
      </c>
      <c r="V48" s="31">
        <f t="shared" si="0"/>
        <v>0.98480775301220802</v>
      </c>
      <c r="W48" s="31">
        <f t="shared" si="1"/>
        <v>-0.17364817766693039</v>
      </c>
      <c r="X48" s="31">
        <f t="shared" si="2"/>
        <v>10.17403876506104</v>
      </c>
      <c r="Y48" s="31">
        <f t="shared" si="3"/>
        <v>-2.0182408883346517</v>
      </c>
      <c r="Z48" s="33"/>
      <c r="AA48" s="33"/>
      <c r="AB48" s="33"/>
      <c r="AC48" s="33"/>
      <c r="AG48" s="33"/>
    </row>
    <row r="49" spans="1:33" s="2" customFormat="1" ht="13.8" x14ac:dyDescent="0.3">
      <c r="A49" s="3" t="s">
        <v>12</v>
      </c>
      <c r="B49" s="2" t="str">
        <f>[1]!xln(B50)</f>
        <v>(-(-10.3) - √[(-10.3)² - 4 × 1.16 × 2.62]) / (2 × 1.16)</v>
      </c>
      <c r="C49" s="28"/>
      <c r="D49" s="28"/>
      <c r="E49" s="28"/>
      <c r="I49" s="34"/>
      <c r="J49" s="34"/>
      <c r="M49" s="15"/>
      <c r="N49" s="15"/>
      <c r="O49" s="15"/>
      <c r="P49" s="15"/>
      <c r="Q49" s="15"/>
      <c r="R49" s="16"/>
      <c r="S49" s="16"/>
      <c r="U49" s="2">
        <v>360</v>
      </c>
      <c r="V49" s="31">
        <f t="shared" si="0"/>
        <v>1</v>
      </c>
      <c r="W49" s="31">
        <f t="shared" si="1"/>
        <v>-2.45029690981724E-16</v>
      </c>
      <c r="X49" s="31">
        <f t="shared" si="2"/>
        <v>10.25</v>
      </c>
      <c r="Y49" s="31">
        <f t="shared" si="3"/>
        <v>-1.1500000000000012</v>
      </c>
      <c r="Z49" s="33"/>
      <c r="AA49" s="33"/>
      <c r="AB49" s="33"/>
      <c r="AC49" s="33"/>
      <c r="AG49" s="33"/>
    </row>
    <row r="50" spans="1:33" s="2" customFormat="1" ht="13.8" x14ac:dyDescent="0.3">
      <c r="A50" s="3" t="s">
        <v>12</v>
      </c>
      <c r="B50" s="28">
        <f>(-E35-SQRT(E35^2-4*C35*I36))/(2*C35)</f>
        <v>0.2620208302642737</v>
      </c>
      <c r="C50" s="38" t="s">
        <v>11</v>
      </c>
      <c r="D50" s="28"/>
      <c r="E50" s="28"/>
      <c r="H50" s="34"/>
      <c r="M50" s="15"/>
      <c r="N50" s="15"/>
      <c r="O50" s="15"/>
      <c r="P50" s="15"/>
      <c r="Q50" s="15"/>
      <c r="R50" s="16"/>
      <c r="S50" s="16"/>
      <c r="V50" s="39"/>
      <c r="W50" s="39"/>
      <c r="X50" s="39"/>
      <c r="Y50" s="33"/>
      <c r="Z50" s="33"/>
      <c r="AA50" s="33"/>
      <c r="AB50" s="33"/>
      <c r="AC50" s="33"/>
      <c r="AG50" s="33"/>
    </row>
    <row r="51" spans="1:33" s="2" customFormat="1" ht="13.8" x14ac:dyDescent="0.3">
      <c r="A51" s="17"/>
      <c r="F51" s="34"/>
      <c r="G51" s="34"/>
      <c r="M51" s="15"/>
      <c r="N51" s="15"/>
      <c r="O51" s="15"/>
      <c r="P51" s="15"/>
      <c r="Q51" s="15"/>
      <c r="R51" s="16"/>
      <c r="S51" s="16"/>
      <c r="V51" s="39"/>
      <c r="W51" s="39"/>
      <c r="X51" s="39"/>
      <c r="Y51" s="33"/>
      <c r="Z51" s="33"/>
      <c r="AA51" s="33"/>
      <c r="AB51" s="33"/>
      <c r="AC51" s="33"/>
      <c r="AG51" s="33"/>
    </row>
    <row r="52" spans="1:33" s="2" customFormat="1" ht="13.8" x14ac:dyDescent="0.3">
      <c r="A52" s="37" t="s">
        <v>14</v>
      </c>
      <c r="B52" s="2" t="str">
        <f ca="1">[1]!xlv(B55)</f>
        <v>m × (( - B - √[B² - 4 × A × C]) / (2 × A)) + c</v>
      </c>
      <c r="C52" s="34"/>
      <c r="D52" s="34"/>
      <c r="F52" s="34"/>
      <c r="M52" s="15"/>
      <c r="N52" s="15"/>
      <c r="O52" s="15"/>
      <c r="P52" s="15"/>
      <c r="Q52" s="15"/>
      <c r="R52" s="16"/>
      <c r="S52" s="16"/>
      <c r="V52" s="39"/>
      <c r="W52" s="39"/>
      <c r="X52" s="39"/>
    </row>
    <row r="53" spans="1:33" s="2" customFormat="1" ht="13.8" x14ac:dyDescent="0.3">
      <c r="A53" s="3" t="s">
        <v>12</v>
      </c>
      <c r="B53" s="67" t="str">
        <f>[1]!xln(B55)</f>
        <v>(-0.398) × ((-(-10.3) - √[(-10.3)² - 4 × 1.16 × 2.62]) / (2 × 1.16)) + (-1.39)</v>
      </c>
      <c r="C53" s="67"/>
      <c r="D53" s="67"/>
      <c r="E53" s="67"/>
      <c r="M53" s="15"/>
      <c r="N53" s="15"/>
      <c r="O53" s="15"/>
      <c r="P53" s="15"/>
      <c r="Q53" s="15"/>
      <c r="R53" s="16"/>
      <c r="S53" s="16"/>
      <c r="V53" s="39"/>
      <c r="W53" s="39"/>
      <c r="X53" s="39"/>
    </row>
    <row r="54" spans="1:33" s="2" customFormat="1" ht="13.8" x14ac:dyDescent="0.3">
      <c r="B54" s="67"/>
      <c r="C54" s="67"/>
      <c r="D54" s="67"/>
      <c r="E54" s="67"/>
      <c r="M54" s="15"/>
      <c r="N54" s="15"/>
      <c r="O54" s="15"/>
      <c r="P54" s="15"/>
      <c r="Q54" s="15"/>
      <c r="R54" s="16"/>
      <c r="S54" s="16"/>
      <c r="U54" s="40"/>
      <c r="V54" s="39"/>
      <c r="W54" s="39"/>
      <c r="X54" s="39"/>
    </row>
    <row r="55" spans="1:33" s="2" customFormat="1" ht="13.8" x14ac:dyDescent="0.3">
      <c r="A55" s="3" t="s">
        <v>12</v>
      </c>
      <c r="B55" s="28">
        <f>C29*((-E35-SQRT(E35^2-4*C35*I36))/(2*C35))+H29</f>
        <v>-1.4965022399386425</v>
      </c>
      <c r="C55" s="38" t="s">
        <v>11</v>
      </c>
      <c r="D55" s="34"/>
      <c r="F55" s="34"/>
      <c r="G55" s="34"/>
      <c r="M55" s="15"/>
      <c r="N55" s="15"/>
      <c r="O55" s="15"/>
      <c r="P55" s="15"/>
      <c r="Q55" s="15"/>
      <c r="R55" s="16"/>
      <c r="S55" s="16"/>
      <c r="U55" s="40"/>
      <c r="V55" s="39"/>
      <c r="W55" s="39"/>
      <c r="X55" s="39"/>
    </row>
    <row r="56" spans="1:33" s="2" customFormat="1" ht="13.8" x14ac:dyDescent="0.3">
      <c r="A56" s="17"/>
      <c r="B56" s="17"/>
      <c r="C56" s="34"/>
      <c r="D56" s="34"/>
      <c r="E56" s="34"/>
      <c r="F56" s="34"/>
      <c r="G56" s="34"/>
      <c r="K56" s="17"/>
      <c r="M56" s="15"/>
      <c r="N56" s="15"/>
      <c r="O56" s="15"/>
      <c r="P56" s="15"/>
      <c r="Q56" s="15"/>
      <c r="R56" s="16"/>
      <c r="S56" s="16"/>
      <c r="U56" s="40"/>
      <c r="V56" s="39"/>
      <c r="W56" s="39"/>
      <c r="X56" s="39"/>
    </row>
    <row r="57" spans="1:33" s="2" customFormat="1" ht="13.8" x14ac:dyDescent="0.3">
      <c r="A57" s="17"/>
      <c r="B57" s="17"/>
      <c r="C57" s="41"/>
      <c r="D57" s="34"/>
      <c r="F57" s="34"/>
      <c r="G57" s="34"/>
      <c r="K57" s="17"/>
      <c r="M57" s="15"/>
      <c r="N57" s="15"/>
      <c r="O57" s="15"/>
      <c r="P57" s="15"/>
      <c r="Q57" s="15"/>
      <c r="R57" s="16"/>
      <c r="S57" s="16"/>
      <c r="U57" s="40"/>
      <c r="V57" s="39"/>
      <c r="W57" s="39"/>
      <c r="X57" s="39"/>
    </row>
    <row r="58" spans="1:33" s="2" customFormat="1" ht="13.8" x14ac:dyDescent="0.3">
      <c r="A58" s="52"/>
      <c r="B58" s="40"/>
      <c r="C58" s="53"/>
      <c r="D58" s="52"/>
      <c r="E58" s="52"/>
      <c r="F58" s="52"/>
      <c r="G58" s="53"/>
      <c r="H58" s="52"/>
      <c r="I58" s="52"/>
      <c r="J58" s="52"/>
      <c r="K58" s="52"/>
      <c r="M58" s="15"/>
      <c r="N58" s="15"/>
      <c r="O58" s="15"/>
      <c r="P58" s="15"/>
      <c r="Q58" s="15"/>
      <c r="R58" s="16"/>
      <c r="S58" s="16"/>
    </row>
    <row r="59" spans="1:33" s="2" customFormat="1" ht="13.8" x14ac:dyDescent="0.3">
      <c r="A59" s="52"/>
      <c r="B59" s="54"/>
      <c r="C59" s="53"/>
      <c r="D59" s="55"/>
      <c r="E59" s="55"/>
      <c r="F59" s="56" t="s">
        <v>55</v>
      </c>
      <c r="G59" s="53"/>
      <c r="H59" s="55"/>
      <c r="I59" s="55"/>
      <c r="J59" s="55"/>
      <c r="K59" s="52"/>
      <c r="M59" s="15"/>
      <c r="N59" s="15"/>
      <c r="O59" s="15"/>
      <c r="P59" s="15"/>
      <c r="Q59" s="15"/>
      <c r="R59" s="16"/>
      <c r="S59" s="16"/>
    </row>
    <row r="60" spans="1:33" s="2" customFormat="1" ht="13.8" x14ac:dyDescent="0.3">
      <c r="A60" s="52"/>
      <c r="B60" s="55"/>
      <c r="C60" s="55"/>
      <c r="D60" s="55"/>
      <c r="E60" s="55"/>
      <c r="F60" s="57" t="s">
        <v>56</v>
      </c>
      <c r="G60" s="55"/>
      <c r="H60" s="55"/>
      <c r="I60" s="55"/>
      <c r="J60" s="55"/>
      <c r="K60" s="52"/>
      <c r="M60" s="15"/>
      <c r="N60" s="15"/>
      <c r="O60" s="15"/>
      <c r="P60" s="15"/>
      <c r="Q60" s="15"/>
      <c r="R60" s="16"/>
      <c r="S60" s="16"/>
    </row>
  </sheetData>
  <mergeCells count="3">
    <mergeCell ref="I34:K35"/>
    <mergeCell ref="B44:E45"/>
    <mergeCell ref="B53:E54"/>
  </mergeCells>
  <hyperlinks>
    <hyperlink ref="F60" r:id="rId1"/>
  </hyperlinks>
  <pageMargins left="0.47244094488188981" right="0.23622047244094491" top="0.31496062992125984" bottom="0.82677165354330717" header="0.31496062992125984" footer="0.47244094488188981"/>
  <pageSetup orientation="portrait" r:id="rId2"/>
  <headerFooter alignWithMargins="0">
    <oddFooter>&amp;C&amp;"Arial,Bold"ABBOTT AEROSPACE INC. PROPRIETARY INFORMATION&amp;"Arial,Regular"
Subject to restrictions on the cover or first page</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2013-06-12T17:10:54Z</cp:lastPrinted>
  <dcterms:created xsi:type="dcterms:W3CDTF">1996-10-14T23:33:28Z</dcterms:created>
  <dcterms:modified xsi:type="dcterms:W3CDTF">2016-03-08T03:00:43Z</dcterms:modified>
  <cp:category>Engineering Spreadsheets</cp:category>
</cp:coreProperties>
</file>