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4700" yWindow="96" windowWidth="8592" windowHeight="5976" activeTab="1"/>
  </bookViews>
  <sheets>
    <sheet name="READ ME" sheetId="5" r:id="rId1"/>
    <sheet name="PURPOSE" sheetId="3" r:id="rId2"/>
  </sheets>
  <externalReferences>
    <externalReference r:id="rId3"/>
    <externalReference r:id="rId4"/>
  </externalReferences>
  <definedNames>
    <definedName name="_xlnm.Print_Area" localSheetId="1">PURPOSE!$A$8:$K$60</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5" l="1"/>
  <c r="F15" i="3"/>
  <c r="AD100" i="3" l="1"/>
  <c r="AD99" i="3" s="1"/>
  <c r="AD98" i="3" s="1"/>
  <c r="AD97" i="3" s="1"/>
  <c r="AD96" i="3" s="1"/>
  <c r="AD95" i="3" s="1"/>
  <c r="AD94" i="3" s="1"/>
  <c r="AD93" i="3" s="1"/>
  <c r="AD92" i="3" s="1"/>
  <c r="AD91" i="3" s="1"/>
  <c r="AD90" i="3" s="1"/>
  <c r="AD89" i="3" s="1"/>
  <c r="AD88" i="3" s="1"/>
  <c r="AD87" i="3" s="1"/>
  <c r="AD86" i="3" s="1"/>
  <c r="AD85" i="3" s="1"/>
  <c r="AD84" i="3" s="1"/>
  <c r="AD83" i="3" s="1"/>
  <c r="AD82" i="3" s="1"/>
  <c r="AD81" i="3" s="1"/>
  <c r="AD80" i="3" s="1"/>
  <c r="AD79" i="3" s="1"/>
  <c r="AD78" i="3" s="1"/>
  <c r="AD77" i="3" s="1"/>
  <c r="AD76" i="3" s="1"/>
  <c r="AD75" i="3" s="1"/>
  <c r="AD74" i="3" s="1"/>
  <c r="AD73" i="3" s="1"/>
  <c r="AD72" i="3" s="1"/>
  <c r="AD71" i="3" s="1"/>
  <c r="AD70" i="3" s="1"/>
  <c r="AD69" i="3" s="1"/>
  <c r="AD68" i="3" s="1"/>
  <c r="AD67" i="3" s="1"/>
  <c r="AD66" i="3" s="1"/>
  <c r="AD65" i="3" s="1"/>
  <c r="AD64" i="3" s="1"/>
  <c r="AD63" i="3" s="1"/>
  <c r="AD62" i="3" s="1"/>
  <c r="AD61" i="3" s="1"/>
  <c r="AD60" i="3" s="1"/>
  <c r="AD59" i="3" s="1"/>
  <c r="AD58" i="3" s="1"/>
  <c r="AD57" i="3" s="1"/>
  <c r="AD56" i="3" s="1"/>
  <c r="AD55" i="3" s="1"/>
  <c r="AD54" i="3" s="1"/>
  <c r="AD53" i="3" s="1"/>
  <c r="AD52" i="3" s="1"/>
  <c r="AD51" i="3" s="1"/>
  <c r="AD50" i="3" s="1"/>
  <c r="AD49" i="3" s="1"/>
  <c r="AD48" i="3" s="1"/>
  <c r="AD47" i="3" s="1"/>
  <c r="AD46" i="3" s="1"/>
  <c r="AD45" i="3" s="1"/>
  <c r="AD44" i="3" s="1"/>
  <c r="AD43" i="3" s="1"/>
  <c r="AD42" i="3" s="1"/>
  <c r="AD41" i="3" s="1"/>
  <c r="AD40" i="3" s="1"/>
  <c r="AD39" i="3" s="1"/>
  <c r="AD38" i="3" s="1"/>
  <c r="AD37" i="3" s="1"/>
  <c r="AD36" i="3" s="1"/>
  <c r="AD35" i="3" s="1"/>
  <c r="AD34" i="3" s="1"/>
  <c r="AD33" i="3" s="1"/>
  <c r="AD32" i="3" s="1"/>
  <c r="AD31" i="3" s="1"/>
  <c r="AD30" i="3" s="1"/>
  <c r="AD29" i="3" s="1"/>
  <c r="AD28" i="3" s="1"/>
  <c r="AD27" i="3" s="1"/>
  <c r="AD26" i="3" s="1"/>
  <c r="AD25" i="3" s="1"/>
  <c r="AD24" i="3" s="1"/>
  <c r="AD23" i="3" s="1"/>
  <c r="AD22" i="3" s="1"/>
  <c r="AD21" i="3" s="1"/>
  <c r="AD20" i="3" s="1"/>
  <c r="AD19" i="3" s="1"/>
  <c r="AD18" i="3" s="1"/>
  <c r="AD17" i="3" s="1"/>
  <c r="AD16" i="3" s="1"/>
  <c r="AD15" i="3" s="1"/>
  <c r="AD14" i="3" s="1"/>
  <c r="AD13" i="3" s="1"/>
  <c r="X100" i="3"/>
  <c r="Y100" i="3" s="1"/>
  <c r="AA100" i="3" s="1"/>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8" i="3"/>
  <c r="X27" i="3"/>
  <c r="X26" i="3"/>
  <c r="X25" i="3"/>
  <c r="X24" i="3"/>
  <c r="X23" i="3"/>
  <c r="X22" i="3"/>
  <c r="X21" i="3"/>
  <c r="W21" i="3"/>
  <c r="X20" i="3"/>
  <c r="X19" i="3"/>
  <c r="X18" i="3"/>
  <c r="X17" i="3"/>
  <c r="X16" i="3"/>
  <c r="F16" i="3"/>
  <c r="X15" i="3"/>
  <c r="X14" i="3"/>
  <c r="X13" i="3"/>
  <c r="AH17" i="3"/>
  <c r="AC100" i="3" l="1"/>
  <c r="Y99" i="3" s="1"/>
  <c r="AA99" i="3" s="1"/>
  <c r="C26" i="3"/>
  <c r="F8" i="3"/>
  <c r="F9" i="3"/>
  <c r="J8" i="3"/>
  <c r="X2" i="3"/>
  <c r="F10" i="3"/>
  <c r="J9" i="3"/>
  <c r="X3" i="3"/>
  <c r="L10" i="3"/>
  <c r="X4" i="3"/>
  <c r="F11" i="3"/>
  <c r="X5" i="3"/>
  <c r="X6" i="3"/>
  <c r="X7" i="3"/>
  <c r="B12" i="3"/>
  <c r="C25" i="3"/>
  <c r="AF100" i="3" l="1"/>
  <c r="AF99" i="3"/>
  <c r="AC99" i="3"/>
  <c r="Y98" i="3" s="1"/>
  <c r="AA98" i="3" s="1"/>
  <c r="AF98" i="3"/>
  <c r="X1" i="3"/>
  <c r="G1" i="3" s="1"/>
  <c r="J10" i="3" s="1"/>
  <c r="AF97" i="3" l="1"/>
  <c r="AC98" i="3"/>
  <c r="Y97" i="3" s="1"/>
  <c r="AA97" i="3" s="1"/>
  <c r="AF96" i="3" l="1"/>
  <c r="AC97" i="3"/>
  <c r="Y96" i="3" s="1"/>
  <c r="AA96" i="3" s="1"/>
  <c r="AC96" i="3" l="1"/>
  <c r="Y95" i="3" s="1"/>
  <c r="AA95" i="3" s="1"/>
  <c r="AF95" i="3"/>
  <c r="AC95" i="3" l="1"/>
  <c r="Y94" i="3" s="1"/>
  <c r="AA94" i="3" s="1"/>
  <c r="AF94" i="3"/>
  <c r="AF93" i="3" l="1"/>
  <c r="AC94" i="3"/>
  <c r="Y93" i="3" s="1"/>
  <c r="AA93" i="3" s="1"/>
  <c r="AF92" i="3" l="1"/>
  <c r="AC93" i="3"/>
  <c r="Y92" i="3" s="1"/>
  <c r="AA92" i="3" s="1"/>
  <c r="AC92" i="3" l="1"/>
  <c r="Y91" i="3" s="1"/>
  <c r="AA91" i="3" s="1"/>
  <c r="AF91" i="3"/>
  <c r="AC91" i="3" l="1"/>
  <c r="Y90" i="3" s="1"/>
  <c r="AA90" i="3" s="1"/>
  <c r="AF90" i="3"/>
  <c r="AF89" i="3" l="1"/>
  <c r="AC90" i="3"/>
  <c r="Y89" i="3" s="1"/>
  <c r="AA89" i="3" s="1"/>
  <c r="AF88" i="3" l="1"/>
  <c r="AC89" i="3"/>
  <c r="Y88" i="3" s="1"/>
  <c r="AA88" i="3" s="1"/>
  <c r="AC88" i="3" l="1"/>
  <c r="Y87" i="3" s="1"/>
  <c r="AA87" i="3" s="1"/>
  <c r="AF87" i="3"/>
  <c r="AC87" i="3" l="1"/>
  <c r="Y86" i="3" s="1"/>
  <c r="AA86" i="3" s="1"/>
  <c r="AF86" i="3"/>
  <c r="AF85" i="3" l="1"/>
  <c r="AC86" i="3"/>
  <c r="Y85" i="3" s="1"/>
  <c r="AA85" i="3" s="1"/>
  <c r="AF84" i="3" l="1"/>
  <c r="AC85" i="3"/>
  <c r="Y84" i="3" s="1"/>
  <c r="AA84" i="3" s="1"/>
  <c r="AC84" i="3" l="1"/>
  <c r="Y83" i="3" s="1"/>
  <c r="AA83" i="3" s="1"/>
  <c r="AF83" i="3"/>
  <c r="AC83" i="3" l="1"/>
  <c r="Y82" i="3" s="1"/>
  <c r="AA82" i="3" s="1"/>
  <c r="AF82" i="3"/>
  <c r="AF81" i="3" l="1"/>
  <c r="AC82" i="3"/>
  <c r="Y81" i="3" s="1"/>
  <c r="AA81" i="3" s="1"/>
  <c r="AF80" i="3" l="1"/>
  <c r="AC81" i="3"/>
  <c r="Y80" i="3" s="1"/>
  <c r="AA80" i="3" s="1"/>
  <c r="AC80" i="3" l="1"/>
  <c r="Y79" i="3" s="1"/>
  <c r="AA79" i="3" s="1"/>
  <c r="AF79" i="3"/>
  <c r="AC79" i="3" l="1"/>
  <c r="Y78" i="3" s="1"/>
  <c r="AA78" i="3" s="1"/>
  <c r="AF78" i="3"/>
  <c r="AF77" i="3" l="1"/>
  <c r="AC78" i="3"/>
  <c r="Y77" i="3" s="1"/>
  <c r="AA77" i="3" s="1"/>
  <c r="AF76" i="3" l="1"/>
  <c r="AC77" i="3"/>
  <c r="Y76" i="3" s="1"/>
  <c r="AA76" i="3" s="1"/>
  <c r="AC76" i="3" l="1"/>
  <c r="Y75" i="3" s="1"/>
  <c r="AA75" i="3" s="1"/>
  <c r="AF75" i="3"/>
  <c r="AC75" i="3" l="1"/>
  <c r="Y74" i="3" s="1"/>
  <c r="AA74" i="3" s="1"/>
  <c r="AF74" i="3"/>
  <c r="AF73" i="3" l="1"/>
  <c r="AC74" i="3"/>
  <c r="Y73" i="3" s="1"/>
  <c r="AA73" i="3" s="1"/>
  <c r="AF72" i="3" l="1"/>
  <c r="AC73" i="3"/>
  <c r="Y72" i="3" s="1"/>
  <c r="AA72" i="3" s="1"/>
  <c r="AC72" i="3" l="1"/>
  <c r="Y71" i="3" s="1"/>
  <c r="AA71" i="3" s="1"/>
  <c r="AF71" i="3"/>
  <c r="AC71" i="3" l="1"/>
  <c r="Y70" i="3" s="1"/>
  <c r="AA70" i="3" s="1"/>
  <c r="AF70" i="3"/>
  <c r="AF69" i="3" l="1"/>
  <c r="AC70" i="3"/>
  <c r="Y69" i="3" s="1"/>
  <c r="AA69" i="3" s="1"/>
  <c r="AF68" i="3" l="1"/>
  <c r="AC69" i="3"/>
  <c r="Y68" i="3" s="1"/>
  <c r="AA68" i="3" s="1"/>
  <c r="AC68" i="3" l="1"/>
  <c r="Y67" i="3" s="1"/>
  <c r="AA67" i="3" s="1"/>
  <c r="AF67" i="3"/>
  <c r="AC67" i="3" l="1"/>
  <c r="Y66" i="3" s="1"/>
  <c r="AA66" i="3" s="1"/>
  <c r="AF66" i="3"/>
  <c r="AF65" i="3" l="1"/>
  <c r="AC66" i="3"/>
  <c r="Y65" i="3" s="1"/>
  <c r="AA65" i="3" s="1"/>
  <c r="AF64" i="3" l="1"/>
  <c r="AC65" i="3"/>
  <c r="Y64" i="3" s="1"/>
  <c r="AA64" i="3" s="1"/>
  <c r="AC64" i="3" l="1"/>
  <c r="Y63" i="3" s="1"/>
  <c r="AA63" i="3" s="1"/>
  <c r="AF63" i="3"/>
  <c r="AC63" i="3" l="1"/>
  <c r="Y62" i="3" s="1"/>
  <c r="AA62" i="3" s="1"/>
  <c r="AF62" i="3"/>
  <c r="AF61" i="3" l="1"/>
  <c r="AC62" i="3"/>
  <c r="Y61" i="3" s="1"/>
  <c r="AA61" i="3" s="1"/>
  <c r="AF60" i="3" l="1"/>
  <c r="AC61" i="3"/>
  <c r="Y60" i="3" s="1"/>
  <c r="AA60" i="3" s="1"/>
  <c r="AC60" i="3" l="1"/>
  <c r="Y59" i="3" s="1"/>
  <c r="AA59" i="3" s="1"/>
  <c r="AF59" i="3"/>
  <c r="AC59" i="3" l="1"/>
  <c r="Y58" i="3" s="1"/>
  <c r="AA58" i="3" s="1"/>
  <c r="AF58" i="3"/>
  <c r="AF57" i="3" l="1"/>
  <c r="AC58" i="3"/>
  <c r="Y57" i="3" s="1"/>
  <c r="AA57" i="3" s="1"/>
  <c r="AF56" i="3" l="1"/>
  <c r="AC57" i="3"/>
  <c r="Y56" i="3" s="1"/>
  <c r="AA56" i="3" s="1"/>
  <c r="AC56" i="3" l="1"/>
  <c r="Y55" i="3" s="1"/>
  <c r="AA55" i="3" s="1"/>
  <c r="AF55" i="3"/>
  <c r="AC55" i="3" l="1"/>
  <c r="Y54" i="3" s="1"/>
  <c r="AA54" i="3" s="1"/>
  <c r="AF54" i="3"/>
  <c r="AF53" i="3" l="1"/>
  <c r="AC54" i="3"/>
  <c r="Y53" i="3" s="1"/>
  <c r="AA53" i="3" s="1"/>
  <c r="AF52" i="3" l="1"/>
  <c r="AC53" i="3"/>
  <c r="Y52" i="3" s="1"/>
  <c r="AA52" i="3" s="1"/>
  <c r="AC52" i="3" l="1"/>
  <c r="Y51" i="3" s="1"/>
  <c r="AA51" i="3" s="1"/>
  <c r="AF51" i="3"/>
  <c r="AC51" i="3" l="1"/>
  <c r="Y50" i="3" s="1"/>
  <c r="AA50" i="3" s="1"/>
  <c r="AF50" i="3"/>
  <c r="AF49" i="3" l="1"/>
  <c r="AC50" i="3"/>
  <c r="Y49" i="3" s="1"/>
  <c r="AA49" i="3" s="1"/>
  <c r="AF48" i="3" l="1"/>
  <c r="AC49" i="3"/>
  <c r="Y48" i="3" s="1"/>
  <c r="AA48" i="3" s="1"/>
  <c r="AC48" i="3" l="1"/>
  <c r="Y47" i="3" s="1"/>
  <c r="AA47" i="3" s="1"/>
  <c r="AF47" i="3"/>
  <c r="AC47" i="3" l="1"/>
  <c r="Y46" i="3" s="1"/>
  <c r="AA46" i="3" s="1"/>
  <c r="AF46" i="3"/>
  <c r="AF45" i="3" l="1"/>
  <c r="AC46" i="3"/>
  <c r="Y45" i="3" s="1"/>
  <c r="AA45" i="3" s="1"/>
  <c r="AF44" i="3" l="1"/>
  <c r="AC45" i="3"/>
  <c r="Y44" i="3" s="1"/>
  <c r="AA44" i="3" s="1"/>
  <c r="AC44" i="3" l="1"/>
  <c r="Y43" i="3" s="1"/>
  <c r="AA43" i="3" s="1"/>
  <c r="AF43" i="3"/>
  <c r="AC43" i="3" l="1"/>
  <c r="Y42" i="3" s="1"/>
  <c r="AA42" i="3" s="1"/>
  <c r="AF42" i="3"/>
  <c r="AF41" i="3" l="1"/>
  <c r="AC42" i="3"/>
  <c r="Y41" i="3" s="1"/>
  <c r="AA41" i="3" s="1"/>
  <c r="AF40" i="3" l="1"/>
  <c r="AC41" i="3"/>
  <c r="Y40" i="3" s="1"/>
  <c r="AA40" i="3" s="1"/>
  <c r="AC40" i="3" l="1"/>
  <c r="Y39" i="3" s="1"/>
  <c r="AA39" i="3" s="1"/>
  <c r="AF39" i="3"/>
  <c r="AC39" i="3" l="1"/>
  <c r="Y38" i="3" s="1"/>
  <c r="AA38" i="3" s="1"/>
  <c r="AF38" i="3"/>
  <c r="AF37" i="3" l="1"/>
  <c r="AC38" i="3"/>
  <c r="Y37" i="3" s="1"/>
  <c r="AA37" i="3" s="1"/>
  <c r="AF36" i="3" l="1"/>
  <c r="AC37" i="3"/>
  <c r="Y36" i="3" s="1"/>
  <c r="AA36" i="3" s="1"/>
  <c r="AC36" i="3" l="1"/>
  <c r="Y35" i="3" s="1"/>
  <c r="AA35" i="3" s="1"/>
  <c r="AF35" i="3"/>
  <c r="AC35" i="3" l="1"/>
  <c r="Y34" i="3" s="1"/>
  <c r="AA34" i="3" s="1"/>
  <c r="AF34" i="3"/>
  <c r="AF33" i="3" l="1"/>
  <c r="AC34" i="3"/>
  <c r="Y33" i="3" s="1"/>
  <c r="AA33" i="3" s="1"/>
  <c r="AF32" i="3" l="1"/>
  <c r="AC33" i="3"/>
  <c r="Y32" i="3" s="1"/>
  <c r="AA32" i="3" s="1"/>
  <c r="AC32" i="3" l="1"/>
  <c r="Y31" i="3" s="1"/>
  <c r="AA31" i="3" s="1"/>
  <c r="AF31" i="3"/>
  <c r="AC31" i="3" l="1"/>
  <c r="Y30" i="3" s="1"/>
  <c r="AA30" i="3" s="1"/>
  <c r="AF30" i="3"/>
  <c r="AF29" i="3" l="1"/>
  <c r="AC30" i="3"/>
  <c r="Y29" i="3" s="1"/>
  <c r="AA29" i="3" s="1"/>
  <c r="AF28" i="3" l="1"/>
  <c r="AC29" i="3"/>
  <c r="Y28" i="3" s="1"/>
  <c r="AA28" i="3" s="1"/>
  <c r="AC28" i="3" l="1"/>
  <c r="Y27" i="3" s="1"/>
  <c r="AA27" i="3" s="1"/>
  <c r="AF27" i="3"/>
  <c r="AC27" i="3" l="1"/>
  <c r="Y26" i="3" s="1"/>
  <c r="AA26" i="3" s="1"/>
  <c r="AF26" i="3"/>
  <c r="AF25" i="3" l="1"/>
  <c r="AC26" i="3"/>
  <c r="Y25" i="3" s="1"/>
  <c r="AA25" i="3" s="1"/>
  <c r="AF24" i="3" l="1"/>
  <c r="AC25" i="3"/>
  <c r="Y24" i="3" s="1"/>
  <c r="AA24" i="3" s="1"/>
  <c r="AC24" i="3" l="1"/>
  <c r="Y23" i="3" s="1"/>
  <c r="AA23" i="3" s="1"/>
  <c r="AF23" i="3"/>
  <c r="AC23" i="3" l="1"/>
  <c r="Y22" i="3" s="1"/>
  <c r="AA22" i="3" s="1"/>
  <c r="AF22" i="3"/>
  <c r="AF21" i="3" l="1"/>
  <c r="AC22" i="3"/>
  <c r="Y21" i="3" s="1"/>
  <c r="AA21" i="3" s="1"/>
  <c r="AF20" i="3" l="1"/>
  <c r="AC21" i="3"/>
  <c r="Y20" i="3" s="1"/>
  <c r="AA20" i="3" s="1"/>
  <c r="AC20" i="3" l="1"/>
  <c r="Y19" i="3" s="1"/>
  <c r="AA19" i="3" s="1"/>
  <c r="AF19" i="3"/>
  <c r="AC19" i="3" l="1"/>
  <c r="Y18" i="3" s="1"/>
  <c r="AA18" i="3" s="1"/>
  <c r="AF18" i="3"/>
  <c r="AF17" i="3" l="1"/>
  <c r="AC18" i="3"/>
  <c r="Y17" i="3" s="1"/>
  <c r="AA17" i="3" s="1"/>
  <c r="AF16" i="3" l="1"/>
  <c r="AC17" i="3"/>
  <c r="Y16" i="3" s="1"/>
  <c r="AA16" i="3" s="1"/>
  <c r="AF15" i="3" l="1"/>
  <c r="AC16" i="3"/>
  <c r="Y15" i="3" s="1"/>
  <c r="AA15" i="3" s="1"/>
  <c r="AC15" i="3" l="1"/>
  <c r="Y14" i="3" s="1"/>
  <c r="AA14" i="3" s="1"/>
  <c r="AF14" i="3"/>
  <c r="AC14" i="3" l="1"/>
  <c r="AF13" i="3"/>
  <c r="AH16" i="3"/>
  <c r="Y13" i="3" l="1"/>
  <c r="AA13" i="3" s="1"/>
  <c r="AC13" i="3" s="1"/>
  <c r="AH14" i="3"/>
</calcChain>
</file>

<file path=xl/sharedStrings.xml><?xml version="1.0" encoding="utf-8"?>
<sst xmlns="http://schemas.openxmlformats.org/spreadsheetml/2006/main" count="134" uniqueCount="83">
  <si>
    <t>f</t>
  </si>
  <si>
    <t>t[n-1]</t>
  </si>
  <si>
    <t xml:space="preserve"> </t>
  </si>
  <si>
    <t>x0</t>
  </si>
  <si>
    <t>x1</t>
  </si>
  <si>
    <t>v1</t>
  </si>
  <si>
    <t>Proprietary information:</t>
  </si>
  <si>
    <t xml:space="preserve"> spreadsheets@abbottaerospace.com</t>
  </si>
  <si>
    <t>About us:</t>
  </si>
  <si>
    <t>Title:</t>
  </si>
  <si>
    <t>Page:</t>
  </si>
  <si>
    <t>Date:</t>
  </si>
  <si>
    <t>Revision Level :</t>
  </si>
  <si>
    <t>Check:</t>
  </si>
  <si>
    <t>Document Number:</t>
  </si>
  <si>
    <t>Author:</t>
  </si>
  <si>
    <t>Total Table No:</t>
  </si>
  <si>
    <t>Total Fig No:</t>
  </si>
  <si>
    <t>Section:</t>
  </si>
  <si>
    <t>Total Sub No:</t>
  </si>
  <si>
    <t>Report Title:</t>
  </si>
  <si>
    <t>IMPORTANT INFORMATION</t>
  </si>
  <si>
    <t>Sheet Name</t>
  </si>
  <si>
    <t>Section Number:</t>
  </si>
  <si>
    <t>Revision:</t>
  </si>
  <si>
    <t>Total Title No:</t>
  </si>
  <si>
    <t>No</t>
  </si>
  <si>
    <t>Title</t>
  </si>
  <si>
    <t>Report:</t>
  </si>
  <si>
    <t>Total Sheet Pages:</t>
  </si>
  <si>
    <t>Running Counts</t>
  </si>
  <si>
    <t>Table</t>
  </si>
  <si>
    <t>Fig</t>
  </si>
  <si>
    <t>Sub</t>
  </si>
  <si>
    <t xml:space="preserve">Page </t>
  </si>
  <si>
    <t>Total Report Pages:</t>
  </si>
  <si>
    <t>R. Abbott</t>
  </si>
  <si>
    <t>lb/in</t>
  </si>
  <si>
    <t>in</t>
  </si>
  <si>
    <t>M =</t>
  </si>
  <si>
    <t>K =</t>
  </si>
  <si>
    <t>Delta t =</t>
  </si>
  <si>
    <t>L0 =</t>
  </si>
  <si>
    <t>.</t>
  </si>
  <si>
    <t>Disturbance =</t>
  </si>
  <si>
    <t>v1 =</t>
  </si>
  <si>
    <t>x1 =</t>
  </si>
  <si>
    <t>t[n] =</t>
  </si>
  <si>
    <t>Displacement</t>
  </si>
  <si>
    <t>Velocity</t>
  </si>
  <si>
    <t>Time</t>
  </si>
  <si>
    <t>wo =</t>
  </si>
  <si>
    <t>ζ =</t>
  </si>
  <si>
    <t>c =</t>
  </si>
  <si>
    <t>Fd</t>
  </si>
  <si>
    <t>SPRING AND DAMPER WITH INITIAL DISTURBANCE</t>
  </si>
  <si>
    <t>Mass:</t>
  </si>
  <si>
    <t>Spring Stiffness:</t>
  </si>
  <si>
    <t>Damping Ratio:</t>
  </si>
  <si>
    <t>lb</t>
  </si>
  <si>
    <t>seconds</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</si>
  <si>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</si>
  <si>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</si>
  <si>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</si>
  <si>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20/10/2013</t>
  </si>
  <si>
    <t>IR</t>
  </si>
  <si>
    <t>AA-SM-240</t>
  </si>
  <si>
    <t>Displacement vs Time:</t>
  </si>
  <si>
    <t>Force vs Time:</t>
  </si>
  <si>
    <t>=</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</si>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</sst>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17" x14ac:knownFonts="1">
    <font>
      <sz val="10"/>
      <name val="Arial"/>
    </font>
    <font>
      <sz val="10"/>
      <name val="Calibri"/>
      <family val="2"/>
      <scheme val="minor"/>
    </font>
    <font>
      <b/>
      <sz val="10"/>
      <name val="Calibri"/>
      <family val="2"/>
      <scheme val="minor"/>
    </font>
    <font>
      <i/>
      <sz val="10"/>
      <color indexed="18"/>
      <name val="Calibri"/>
      <family val="2"/>
      <scheme val="minor"/>
    </font>
    <font>
      <i/>
      <sz val="10"/>
      <color indexed="10"/>
      <name val="Calibri"/>
      <family val="2"/>
      <scheme val="minor"/>
    </font>
    <font>
      <sz val="10"/>
      <name val="Arial"/>
      <family val="2"/>
    </font>
    <font>
      <sz val="12"/>
      <name val="Calibri"/>
      <family val="2"/>
      <scheme val="minor"/>
    </font>
    <font>
      <u/>
      <sz val="10"/>
      <color theme="10"/>
      <name val="Calibri"/>
      <family val="2"/>
    </font>
    <font>
      <b/>
      <u/>
      <sz val="10"/>
      <name val="Calibri"/>
      <family val="2"/>
      <scheme val="minor"/>
    </font>
    <font>
      <b/>
      <sz val="12"/>
      <name val="Calibri"/>
      <family val="2"/>
      <scheme val="minor"/>
    </font>
    <font>
      <b/>
      <sz val="10"/>
      <color rgb="FF0000FF"/>
      <name val="Calibri"/>
      <family val="2"/>
      <scheme val="minor"/>
    </font>
    <font>
      <b/>
      <sz val="10"/>
      <color rgb="FFFF0000"/>
      <name val="Calibri"/>
      <family val="2"/>
      <scheme val="minor"/>
    </font>
    <font>
      <sz val="10"/>
      <name val="Calibri"/>
      <family val="2"/>
    </font>
    <font>
      <sz val="11"/>
      <color theme="1"/>
      <name val="Calibri"/>
      <family val="2"/>
      <scheme val="minor"/>
    </font>
    <font>
      <sz val="10"/>
      <color rgb="FF0000CC"/>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0" fontId="5" fillId="0" borderId="0"/>
    <xf numFmtId="0" fontId="5" fillId="0" borderId="0"/>
    <xf numFmtId="0" fontId="12" fillId="0" borderId="0"/>
    <xf numFmtId="0" fontId="13" fillId="0" borderId="0"/>
    <xf numFmtId="0" fontId="1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72">
    <xf numFmtId="0" fontId="0" fillId="0" borderId="0" xfId="0"/>
    <xf numFmtId="0" fontId="1" fillId="0" borderId="0" xfId="0" applyFont="1" applyAlignment="1">
      <alignment horizontal="center"/>
    </xf>
    <xf numFmtId="0" fontId="1" fillId="0" borderId="0" xfId="0" applyFont="1"/>
    <xf numFmtId="0" fontId="1" fillId="0" borderId="0" xfId="0" applyFont="1" applyFill="1" applyBorder="1" applyAlignment="1">
      <alignment horizontal="center"/>
    </xf>
    <xf numFmtId="0" fontId="2" fillId="0" borderId="0" xfId="0" applyFont="1" applyAlignment="1">
      <alignment horizontal="center"/>
    </xf>
    <xf numFmtId="0" fontId="1" fillId="0" borderId="0" xfId="0" applyFont="1" applyAlignment="1">
      <alignment horizontal="left"/>
    </xf>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right"/>
    </xf>
    <xf numFmtId="0" fontId="6" fillId="0" borderId="0" xfId="1" applyFont="1"/>
    <xf numFmtId="1" fontId="1" fillId="0" borderId="1" xfId="2" applyNumberFormat="1" applyFont="1" applyBorder="1" applyAlignment="1">
      <alignment horizontal="center"/>
    </xf>
    <xf numFmtId="0" fontId="1" fillId="0" borderId="1" xfId="2" applyFont="1" applyBorder="1" applyAlignment="1">
      <alignment horizontal="center"/>
    </xf>
    <xf numFmtId="0" fontId="1" fillId="0" borderId="0" xfId="1" applyFont="1"/>
    <xf numFmtId="0" fontId="1" fillId="0" borderId="0" xfId="1" applyFont="1" applyBorder="1" applyAlignment="1"/>
    <xf numFmtId="0" fontId="8" fillId="0" borderId="0" xfId="1" applyFont="1" applyBorder="1" applyAlignment="1"/>
    <xf numFmtId="164" fontId="1" fillId="0" borderId="1" xfId="2" applyNumberFormat="1" applyFont="1" applyBorder="1" applyAlignment="1">
      <alignment horizontal="center"/>
    </xf>
    <xf numFmtId="0" fontId="1" fillId="0" borderId="1" xfId="1" applyFont="1" applyBorder="1" applyAlignment="1">
      <alignment horizontal="center"/>
    </xf>
    <xf numFmtId="0" fontId="8" fillId="0" borderId="0" xfId="1" applyFont="1"/>
    <xf numFmtId="0" fontId="6" fillId="0" borderId="1" xfId="1" applyFont="1" applyBorder="1" applyAlignment="1">
      <alignment horizontal="center"/>
    </xf>
    <xf numFmtId="0" fontId="9" fillId="0" borderId="0" xfId="1" applyFont="1"/>
    <xf numFmtId="0" fontId="2" fillId="0" borderId="0" xfId="1" applyFont="1" applyAlignment="1">
      <alignment horizontal="left"/>
    </xf>
    <xf numFmtId="0" fontId="2" fillId="0" borderId="0" xfId="1" applyFont="1" applyAlignment="1">
      <alignment horizontal="right"/>
    </xf>
    <xf numFmtId="0" fontId="2" fillId="0" borderId="0" xfId="1" applyFont="1"/>
    <xf numFmtId="0" fontId="1" fillId="0" borderId="0" xfId="1" applyFont="1" applyAlignment="1">
      <alignment horizontal="right"/>
    </xf>
    <xf numFmtId="0" fontId="1" fillId="0" borderId="0" xfId="1" applyFont="1" applyAlignment="1">
      <alignment horizontal="center"/>
    </xf>
    <xf numFmtId="0" fontId="2" fillId="0" borderId="0" xfId="1" applyFont="1" applyAlignment="1">
      <alignment vertical="center"/>
    </xf>
    <xf numFmtId="0" fontId="2" fillId="0" borderId="0" xfId="1" quotePrefix="1" applyFont="1" applyAlignment="1">
      <alignment vertical="center"/>
    </xf>
    <xf numFmtId="0" fontId="1" fillId="0" borderId="0" xfId="2" applyFont="1"/>
    <xf numFmtId="0" fontId="1" fillId="0" borderId="0" xfId="1" applyFont="1" applyProtection="1">
      <protection locked="0"/>
    </xf>
    <xf numFmtId="0" fontId="10" fillId="0" borderId="0" xfId="1" applyFont="1" applyAlignment="1" applyProtection="1">
      <alignment horizontal="left"/>
      <protection locked="0"/>
    </xf>
    <xf numFmtId="0" fontId="1" fillId="0" borderId="0" xfId="1" applyFont="1" applyAlignment="1" applyProtection="1">
      <alignment horizontal="right"/>
      <protection locked="0"/>
    </xf>
    <xf numFmtId="0" fontId="11" fillId="0" borderId="0" xfId="1" applyFont="1" applyAlignment="1" applyProtection="1">
      <alignment horizontal="left"/>
      <protection locked="0"/>
    </xf>
    <xf numFmtId="0" fontId="11" fillId="0" borderId="0" xfId="1" applyFont="1" applyProtection="1">
      <protection locked="0"/>
    </xf>
    <xf numFmtId="14" fontId="11" fillId="0" borderId="0" xfId="1" quotePrefix="1" applyNumberFormat="1" applyFont="1" applyProtection="1">
      <protection locked="0"/>
    </xf>
    <xf numFmtId="0" fontId="1" fillId="0" borderId="2" xfId="1" applyFont="1" applyBorder="1" applyAlignment="1">
      <alignment horizontal="center"/>
    </xf>
    <xf numFmtId="164" fontId="12" fillId="0" borderId="0" xfId="3" applyNumberFormat="1" applyAlignment="1">
      <alignment horizontal="center"/>
    </xf>
    <xf numFmtId="0" fontId="12" fillId="0" borderId="0" xfId="3" applyAlignment="1">
      <alignment horizontal="center"/>
    </xf>
    <xf numFmtId="0" fontId="12" fillId="0" borderId="0" xfId="3" applyAlignment="1"/>
    <xf numFmtId="1" fontId="12" fillId="0" borderId="0" xfId="3" applyNumberFormat="1" applyAlignment="1"/>
    <xf numFmtId="0" fontId="12" fillId="0" borderId="0" xfId="3" applyAlignment="1">
      <alignment horizontal="right"/>
    </xf>
    <xf numFmtId="0" fontId="1" fillId="0" borderId="0" xfId="1" applyFont="1" applyAlignment="1"/>
    <xf numFmtId="0" fontId="10" fillId="0" borderId="0" xfId="1" applyFont="1" applyAlignment="1">
      <alignment horizontal="left"/>
    </xf>
    <xf numFmtId="164" fontId="1" fillId="0" borderId="0" xfId="0" applyNumberFormat="1" applyFont="1" applyAlignment="1">
      <alignment horizontal="center"/>
    </xf>
    <xf numFmtId="164" fontId="1" fillId="0" borderId="0" xfId="0" applyNumberFormat="1" applyFont="1"/>
    <xf numFmtId="166" fontId="1" fillId="0" borderId="0" xfId="0" applyNumberFormat="1" applyFont="1" applyAlignment="1">
      <alignment horizontal="center"/>
    </xf>
    <xf numFmtId="165" fontId="1" fillId="0" borderId="0" xfId="0" applyNumberFormat="1" applyFont="1" applyAlignment="1">
      <alignment horizontal="center"/>
    </xf>
    <xf numFmtId="0" fontId="1" fillId="0" borderId="0" xfId="0" applyFont="1" applyFill="1" applyBorder="1" applyAlignment="1">
      <alignment horizontal="right"/>
    </xf>
    <xf numFmtId="0" fontId="1" fillId="0" borderId="0" xfId="1" applyFont="1" applyFill="1" applyBorder="1" applyAlignment="1"/>
    <xf numFmtId="0" fontId="12" fillId="0" borderId="0" xfId="3" applyFill="1" applyBorder="1" applyAlignment="1"/>
    <xf numFmtId="0" fontId="1" fillId="0" borderId="0" xfId="1" applyFont="1" applyFill="1" applyBorder="1" applyAlignment="1">
      <alignment horizontal="right"/>
    </xf>
    <xf numFmtId="0" fontId="12" fillId="0" borderId="0" xfId="3" applyFill="1" applyBorder="1" applyAlignment="1">
      <alignment horizontal="right"/>
    </xf>
    <xf numFmtId="0" fontId="1" fillId="0" borderId="0" xfId="1" applyFont="1" applyFill="1" applyBorder="1"/>
    <xf numFmtId="165" fontId="1" fillId="0" borderId="0" xfId="0" applyNumberFormat="1" applyFont="1" applyFill="1" applyBorder="1" applyAlignment="1">
      <alignment horizontal="right"/>
    </xf>
    <xf numFmtId="0" fontId="1" fillId="0" borderId="0" xfId="1" applyFont="1" applyBorder="1" applyAlignment="1">
      <alignment horizontal="center"/>
    </xf>
    <xf numFmtId="0" fontId="1" fillId="0" borderId="0" xfId="1" applyFont="1" applyBorder="1"/>
    <xf numFmtId="0" fontId="1" fillId="0" borderId="0" xfId="1" applyFont="1" applyBorder="1" applyAlignment="1">
      <alignment horizontal="right"/>
    </xf>
    <xf numFmtId="0" fontId="2" fillId="0" borderId="0" xfId="1" applyFont="1" applyBorder="1" applyAlignment="1">
      <alignment horizontal="left"/>
    </xf>
    <xf numFmtId="0" fontId="1" fillId="0" borderId="0" xfId="2" applyFont="1" applyBorder="1" applyAlignment="1">
      <alignment horizontal="center"/>
    </xf>
    <xf numFmtId="1" fontId="1" fillId="0" borderId="0" xfId="2" applyNumberFormat="1" applyFont="1" applyBorder="1" applyAlignment="1">
      <alignment horizontal="center"/>
    </xf>
    <xf numFmtId="0" fontId="6" fillId="0" borderId="0" xfId="1" applyFont="1" applyBorder="1" applyAlignment="1">
      <alignment horizontal="center"/>
    </xf>
    <xf numFmtId="0" fontId="6" fillId="0" borderId="0" xfId="1" applyFont="1" applyBorder="1"/>
    <xf numFmtId="164" fontId="1" fillId="0" borderId="0" xfId="2" applyNumberFormat="1" applyFont="1" applyBorder="1" applyAlignment="1">
      <alignment horizontal="center"/>
    </xf>
    <xf numFmtId="0" fontId="14" fillId="0" borderId="0" xfId="0" applyFont="1" applyFill="1" applyBorder="1" applyAlignment="1">
      <alignment horizontal="right"/>
    </xf>
    <xf numFmtId="0" fontId="1" fillId="0" borderId="0" xfId="1" applyFont="1" applyBorder="1" applyAlignment="1">
      <alignment horizontal="left" vertical="top" wrapText="1"/>
    </xf>
    <xf numFmtId="0" fontId="1" fillId="0" borderId="0" xfId="1" applyFont="1" applyBorder="1" applyAlignment="1">
      <alignment horizontal="left" vertical="top" wrapText="1"/>
    </xf>
    <xf numFmtId="0" fontId="12" fillId="0" borderId="0" xfId="3" applyAlignment="1">
      <alignment horizontal="center" wrapText="1"/>
    </xf>
    <xf numFmtId="0" fontId="16" fillId="0" borderId="0" xfId="5" applyFont="1" applyBorder="1" applyAlignment="1" applyProtection="1">
      <alignment horizontal="center"/>
    </xf>
    <xf numFmtId="0" fontId="7" fillId="0" borderId="0" xfId="6" applyBorder="1" applyAlignment="1" applyProtection="1">
      <alignment horizontal="center"/>
    </xf>
    <xf numFmtId="0" fontId="7" fillId="0" borderId="0" xfId="6" applyBorder="1" applyAlignment="1" applyProtection="1">
      <alignment horizontal="center"/>
    </xf>
    <xf numFmtId="0" fontId="1" fillId="0" borderId="0" xfId="1" applyFont="1" applyBorder="1" applyAlignment="1">
      <alignment horizontal="left" wrapText="1"/>
    </xf>
    <xf numFmtId="0" fontId="15" fillId="0" borderId="0" xfId="5" applyBorder="1" applyAlignment="1">
      <alignment horizontal="center"/>
    </xf>
    <xf numFmtId="0" fontId="7" fillId="0" borderId="0" xfId="6" applyFont="1" applyBorder="1" applyAlignment="1" applyProtection="1">
      <alignment horizontal="center"/>
    </xf>
  </cellXfs>
  <cellStyles count="7">
    <cellStyle name="Hyperlink 2" xfId="5"/>
    <cellStyle name="Hyperlink 2 2" xfId="6"/>
    <cellStyle name="Normal" xfId="0" builtinId="0"/>
    <cellStyle name="Normal 2" xfId="3"/>
    <cellStyle name="Normal 2 2" xfId="1"/>
    <cellStyle name="Normal 3" xfId="4"/>
    <cellStyle name="Normal 4"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013643102549153E-2"/>
          <c:y val="7.0422858086020418E-2"/>
          <c:w val="0.9546495830782129"/>
          <c:h val="0.82160001100357205"/>
        </c:manualLayout>
      </c:layout>
      <c:scatterChart>
        <c:scatterStyle val="smoothMarker"/>
        <c:varyColors val="0"/>
        <c:ser>
          <c:idx val="0"/>
          <c:order val="0"/>
          <c:spPr>
            <a:ln w="12700">
              <a:solidFill>
                <a:schemeClr val="tx1"/>
              </a:solidFill>
              <a:prstDash val="solid"/>
            </a:ln>
          </c:spPr>
          <c:marker>
            <c:symbol val="square"/>
            <c:size val="2"/>
            <c:spPr>
              <a:noFill/>
              <a:ln>
                <a:solidFill>
                  <a:schemeClr val="tx1"/>
                </a:solidFill>
                <a:prstDash val="solid"/>
              </a:ln>
            </c:spPr>
          </c:marker>
          <c:xVal>
            <c:numRef>
              <c:f>PURPOSE!$AD$13:$AD$101</c:f>
              <c:numCache>
                <c:formatCode>0.0</c:formatCode>
                <c:ptCount val="89"/>
                <c:pt idx="0">
                  <c:v>52.800000000000082</c:v>
                </c:pt>
                <c:pt idx="1">
                  <c:v>52.200000000000081</c:v>
                </c:pt>
                <c:pt idx="2">
                  <c:v>51.60000000000008</c:v>
                </c:pt>
                <c:pt idx="3">
                  <c:v>51.000000000000078</c:v>
                </c:pt>
                <c:pt idx="4">
                  <c:v>50.400000000000077</c:v>
                </c:pt>
                <c:pt idx="5">
                  <c:v>49.800000000000075</c:v>
                </c:pt>
                <c:pt idx="6">
                  <c:v>49.200000000000074</c:v>
                </c:pt>
                <c:pt idx="7">
                  <c:v>48.600000000000072</c:v>
                </c:pt>
                <c:pt idx="8">
                  <c:v>48.000000000000071</c:v>
                </c:pt>
                <c:pt idx="9">
                  <c:v>47.40000000000007</c:v>
                </c:pt>
                <c:pt idx="10">
                  <c:v>46.800000000000068</c:v>
                </c:pt>
                <c:pt idx="11">
                  <c:v>46.200000000000067</c:v>
                </c:pt>
                <c:pt idx="12">
                  <c:v>45.600000000000065</c:v>
                </c:pt>
                <c:pt idx="13">
                  <c:v>45.000000000000064</c:v>
                </c:pt>
                <c:pt idx="14">
                  <c:v>44.400000000000063</c:v>
                </c:pt>
                <c:pt idx="15">
                  <c:v>43.800000000000061</c:v>
                </c:pt>
                <c:pt idx="16">
                  <c:v>43.20000000000006</c:v>
                </c:pt>
                <c:pt idx="17">
                  <c:v>42.600000000000058</c:v>
                </c:pt>
                <c:pt idx="18">
                  <c:v>42.000000000000057</c:v>
                </c:pt>
                <c:pt idx="19">
                  <c:v>41.400000000000055</c:v>
                </c:pt>
                <c:pt idx="20">
                  <c:v>40.800000000000054</c:v>
                </c:pt>
                <c:pt idx="21">
                  <c:v>40.200000000000053</c:v>
                </c:pt>
                <c:pt idx="22">
                  <c:v>39.600000000000051</c:v>
                </c:pt>
                <c:pt idx="23">
                  <c:v>39.00000000000005</c:v>
                </c:pt>
                <c:pt idx="24">
                  <c:v>38.400000000000048</c:v>
                </c:pt>
                <c:pt idx="25">
                  <c:v>37.800000000000047</c:v>
                </c:pt>
                <c:pt idx="26">
                  <c:v>37.200000000000045</c:v>
                </c:pt>
                <c:pt idx="27">
                  <c:v>36.600000000000044</c:v>
                </c:pt>
                <c:pt idx="28">
                  <c:v>36.000000000000043</c:v>
                </c:pt>
                <c:pt idx="29">
                  <c:v>35.400000000000041</c:v>
                </c:pt>
                <c:pt idx="30">
                  <c:v>34.80000000000004</c:v>
                </c:pt>
                <c:pt idx="31">
                  <c:v>34.200000000000038</c:v>
                </c:pt>
                <c:pt idx="32">
                  <c:v>33.600000000000037</c:v>
                </c:pt>
                <c:pt idx="33">
                  <c:v>33.000000000000036</c:v>
                </c:pt>
                <c:pt idx="34">
                  <c:v>32.400000000000034</c:v>
                </c:pt>
                <c:pt idx="35">
                  <c:v>31.800000000000033</c:v>
                </c:pt>
                <c:pt idx="36">
                  <c:v>31.200000000000031</c:v>
                </c:pt>
                <c:pt idx="37">
                  <c:v>30.60000000000003</c:v>
                </c:pt>
                <c:pt idx="38">
                  <c:v>30.000000000000028</c:v>
                </c:pt>
                <c:pt idx="39">
                  <c:v>29.400000000000027</c:v>
                </c:pt>
                <c:pt idx="40">
                  <c:v>28.800000000000026</c:v>
                </c:pt>
                <c:pt idx="41">
                  <c:v>28.200000000000024</c:v>
                </c:pt>
                <c:pt idx="42">
                  <c:v>27.600000000000023</c:v>
                </c:pt>
                <c:pt idx="43">
                  <c:v>27.000000000000021</c:v>
                </c:pt>
                <c:pt idx="44">
                  <c:v>26.40000000000002</c:v>
                </c:pt>
                <c:pt idx="45">
                  <c:v>25.800000000000018</c:v>
                </c:pt>
                <c:pt idx="46">
                  <c:v>25.200000000000017</c:v>
                </c:pt>
                <c:pt idx="47">
                  <c:v>24.600000000000016</c:v>
                </c:pt>
                <c:pt idx="48">
                  <c:v>24.000000000000014</c:v>
                </c:pt>
                <c:pt idx="49">
                  <c:v>23.400000000000013</c:v>
                </c:pt>
                <c:pt idx="50">
                  <c:v>22.800000000000011</c:v>
                </c:pt>
                <c:pt idx="51">
                  <c:v>22.20000000000001</c:v>
                </c:pt>
                <c:pt idx="52">
                  <c:v>21.600000000000009</c:v>
                </c:pt>
                <c:pt idx="53">
                  <c:v>21.000000000000007</c:v>
                </c:pt>
                <c:pt idx="54">
                  <c:v>20.400000000000006</c:v>
                </c:pt>
                <c:pt idx="55">
                  <c:v>19.800000000000004</c:v>
                </c:pt>
                <c:pt idx="56">
                  <c:v>19.200000000000003</c:v>
                </c:pt>
                <c:pt idx="57">
                  <c:v>18.600000000000001</c:v>
                </c:pt>
                <c:pt idx="58">
                  <c:v>18</c:v>
                </c:pt>
                <c:pt idx="59">
                  <c:v>17.399999999999999</c:v>
                </c:pt>
                <c:pt idx="60">
                  <c:v>16.799999999999997</c:v>
                </c:pt>
                <c:pt idx="61">
                  <c:v>16.199999999999996</c:v>
                </c:pt>
                <c:pt idx="62">
                  <c:v>15.599999999999994</c:v>
                </c:pt>
                <c:pt idx="63">
                  <c:v>14.999999999999995</c:v>
                </c:pt>
                <c:pt idx="64">
                  <c:v>14.399999999999995</c:v>
                </c:pt>
                <c:pt idx="65">
                  <c:v>13.799999999999995</c:v>
                </c:pt>
                <c:pt idx="66">
                  <c:v>13.199999999999996</c:v>
                </c:pt>
                <c:pt idx="67">
                  <c:v>12.599999999999996</c:v>
                </c:pt>
                <c:pt idx="68">
                  <c:v>11.999999999999996</c:v>
                </c:pt>
                <c:pt idx="69">
                  <c:v>11.399999999999997</c:v>
                </c:pt>
                <c:pt idx="70">
                  <c:v>10.799999999999997</c:v>
                </c:pt>
                <c:pt idx="71">
                  <c:v>10.199999999999998</c:v>
                </c:pt>
                <c:pt idx="72">
                  <c:v>9.5999999999999979</c:v>
                </c:pt>
                <c:pt idx="73">
                  <c:v>8.9999999999999982</c:v>
                </c:pt>
                <c:pt idx="74">
                  <c:v>8.3999999999999986</c:v>
                </c:pt>
                <c:pt idx="75">
                  <c:v>7.799999999999998</c:v>
                </c:pt>
                <c:pt idx="76">
                  <c:v>7.1999999999999984</c:v>
                </c:pt>
                <c:pt idx="77">
                  <c:v>6.5999999999999988</c:v>
                </c:pt>
                <c:pt idx="78">
                  <c:v>5.9999999999999991</c:v>
                </c:pt>
                <c:pt idx="79">
                  <c:v>5.3999999999999995</c:v>
                </c:pt>
                <c:pt idx="80">
                  <c:v>4.8</c:v>
                </c:pt>
                <c:pt idx="81">
                  <c:v>4.2</c:v>
                </c:pt>
                <c:pt idx="82">
                  <c:v>3.6</c:v>
                </c:pt>
                <c:pt idx="83">
                  <c:v>3</c:v>
                </c:pt>
                <c:pt idx="84">
                  <c:v>2.4</c:v>
                </c:pt>
                <c:pt idx="85">
                  <c:v>1.7999999999999998</c:v>
                </c:pt>
                <c:pt idx="86">
                  <c:v>1.2</c:v>
                </c:pt>
                <c:pt idx="87">
                  <c:v>0.6</c:v>
                </c:pt>
              </c:numCache>
            </c:numRef>
          </c:xVal>
          <c:yVal>
            <c:numRef>
              <c:f>PURPOSE!$AC$13:$AC$101</c:f>
              <c:numCache>
                <c:formatCode>0.0</c:formatCode>
                <c:ptCount val="89"/>
                <c:pt idx="0">
                  <c:v>15.761822979014326</c:v>
                </c:pt>
                <c:pt idx="1">
                  <c:v>16.351875746681138</c:v>
                </c:pt>
                <c:pt idx="2">
                  <c:v>17.181823924181323</c:v>
                </c:pt>
                <c:pt idx="3">
                  <c:v>18.002156383700338</c:v>
                </c:pt>
                <c:pt idx="4">
                  <c:v>18.551955675532962</c:v>
                </c:pt>
                <c:pt idx="5">
                  <c:v>18.641048055316631</c:v>
                </c:pt>
                <c:pt idx="6">
                  <c:v>18.214460876444218</c:v>
                </c:pt>
                <c:pt idx="7">
                  <c:v>17.377704394614881</c:v>
                </c:pt>
                <c:pt idx="8">
                  <c:v>16.372583876312532</c:v>
                </c:pt>
                <c:pt idx="9">
                  <c:v>15.508352281158997</c:v>
                </c:pt>
                <c:pt idx="10">
                  <c:v>15.067466704072888</c:v>
                </c:pt>
                <c:pt idx="11">
                  <c:v>15.214388345483544</c:v>
                </c:pt>
                <c:pt idx="12">
                  <c:v>15.936547784749246</c:v>
                </c:pt>
                <c:pt idx="13">
                  <c:v>17.038076077983639</c:v>
                </c:pt>
                <c:pt idx="14">
                  <c:v>18.191348901883714</c:v>
                </c:pt>
                <c:pt idx="15">
                  <c:v>19.033334506069387</c:v>
                </c:pt>
                <c:pt idx="16">
                  <c:v>19.278762397681959</c:v>
                </c:pt>
                <c:pt idx="17">
                  <c:v>18.81516954362333</c:v>
                </c:pt>
                <c:pt idx="18">
                  <c:v>17.748607835845593</c:v>
                </c:pt>
                <c:pt idx="19">
                  <c:v>16.382647022288864</c:v>
                </c:pt>
                <c:pt idx="20">
                  <c:v>15.133471966407583</c:v>
                </c:pt>
                <c:pt idx="21">
                  <c:v>14.40431790803745</c:v>
                </c:pt>
                <c:pt idx="22">
                  <c:v>14.456739739199394</c:v>
                </c:pt>
                <c:pt idx="23">
                  <c:v>15.31938888842592</c:v>
                </c:pt>
                <c:pt idx="24">
                  <c:v>16.765423974693963</c:v>
                </c:pt>
                <c:pt idx="25">
                  <c:v>18.369701782963219</c:v>
                </c:pt>
                <c:pt idx="26">
                  <c:v>19.63222002858225</c:v>
                </c:pt>
                <c:pt idx="27">
                  <c:v>20.132472205817908</c:v>
                </c:pt>
                <c:pt idx="28">
                  <c:v>19.667516022312451</c:v>
                </c:pt>
                <c:pt idx="29">
                  <c:v>18.328990997104079</c:v>
                </c:pt>
                <c:pt idx="30">
                  <c:v>16.491103424602745</c:v>
                </c:pt>
                <c:pt idx="31">
                  <c:v>14.708232989266303</c:v>
                </c:pt>
                <c:pt idx="32">
                  <c:v>13.549421963267443</c:v>
                </c:pt>
                <c:pt idx="33">
                  <c:v>13.418620031424803</c:v>
                </c:pt>
                <c:pt idx="34">
                  <c:v>14.416910723240195</c:v>
                </c:pt>
                <c:pt idx="35">
                  <c:v>16.292879224621075</c:v>
                </c:pt>
                <c:pt idx="36">
                  <c:v>18.501981471881628</c:v>
                </c:pt>
                <c:pt idx="37">
                  <c:v>20.362387936243643</c:v>
                </c:pt>
                <c:pt idx="38">
                  <c:v>21.263430133397062</c:v>
                </c:pt>
                <c:pt idx="39">
                  <c:v>20.863540429391573</c:v>
                </c:pt>
                <c:pt idx="40">
                  <c:v>19.21425342707154</c:v>
                </c:pt>
                <c:pt idx="41">
                  <c:v>16.766628455717701</c:v>
                </c:pt>
                <c:pt idx="42">
                  <c:v>14.25124153173676</c:v>
                </c:pt>
                <c:pt idx="43">
                  <c:v>12.462509246011862</c:v>
                </c:pt>
                <c:pt idx="44">
                  <c:v>12.010253097026432</c:v>
                </c:pt>
                <c:pt idx="45">
                  <c:v>13.115455444568729</c:v>
                </c:pt>
                <c:pt idx="46">
                  <c:v>15.517591573121031</c:v>
                </c:pt>
                <c:pt idx="47">
                  <c:v>18.529414569150855</c:v>
                </c:pt>
                <c:pt idx="48">
                  <c:v>21.230349492841299</c:v>
                </c:pt>
                <c:pt idx="49">
                  <c:v>22.745148528892592</c:v>
                </c:pt>
                <c:pt idx="50">
                  <c:v>22.524307018593685</c:v>
                </c:pt>
                <c:pt idx="51">
                  <c:v>20.537342895605249</c:v>
                </c:pt>
                <c:pt idx="52">
                  <c:v>17.312546532808817</c:v>
                </c:pt>
                <c:pt idx="53">
                  <c:v>13.801688601661191</c:v>
                </c:pt>
                <c:pt idx="54">
                  <c:v>11.102482482111894</c:v>
                </c:pt>
                <c:pt idx="55">
                  <c:v>10.118644597707377</c:v>
                </c:pt>
                <c:pt idx="56">
                  <c:v>11.261828071592021</c:v>
                </c:pt>
                <c:pt idx="57">
                  <c:v>14.292457536114959</c:v>
                </c:pt>
                <c:pt idx="58">
                  <c:v>18.358030332795543</c:v>
                </c:pt>
                <c:pt idx="59">
                  <c:v>22.228170327201362</c:v>
                </c:pt>
                <c:pt idx="60">
                  <c:v>24.663233104662432</c:v>
                </c:pt>
                <c:pt idx="61">
                  <c:v>24.80721199957987</c:v>
                </c:pt>
                <c:pt idx="62">
                  <c:v>22.48165107700888</c:v>
                </c:pt>
                <c:pt idx="63">
                  <c:v>18.281545578808654</c:v>
                </c:pt>
                <c:pt idx="64">
                  <c:v>13.431318530635199</c:v>
                </c:pt>
                <c:pt idx="65">
                  <c:v>9.4326815562570765</c:v>
                </c:pt>
                <c:pt idx="66">
                  <c:v>7.6040836847169873</c:v>
                </c:pt>
                <c:pt idx="67">
                  <c:v>8.6516375986480902</c:v>
                </c:pt>
                <c:pt idx="68">
                  <c:v>12.409528388403775</c:v>
                </c:pt>
                <c:pt idx="69">
                  <c:v>17.842115724603687</c:v>
                </c:pt>
                <c:pt idx="70">
                  <c:v>23.322226364957057</c:v>
                </c:pt>
                <c:pt idx="71">
                  <c:v>27.113315605266571</c:v>
                </c:pt>
                <c:pt idx="72">
                  <c:v>27.914280836487837</c:v>
                </c:pt>
                <c:pt idx="73">
                  <c:v>25.297642640273111</c:v>
                </c:pt>
                <c:pt idx="74">
                  <c:v>19.895842894804574</c:v>
                </c:pt>
                <c:pt idx="75">
                  <c:v>13.261936249492583</c:v>
                </c:pt>
                <c:pt idx="76">
                  <c:v>7.4300216091360252</c:v>
                </c:pt>
                <c:pt idx="77">
                  <c:v>4.2975266722165051</c:v>
                </c:pt>
                <c:pt idx="78">
                  <c:v>5.0150755016301609</c:v>
                </c:pt>
                <c:pt idx="79">
                  <c:v>9.5780247010838622</c:v>
                </c:pt>
                <c:pt idx="80">
                  <c:v>16.760993917163614</c:v>
                </c:pt>
                <c:pt idx="81">
                  <c:v>24.436044808407733</c:v>
                </c:pt>
                <c:pt idx="82">
                  <c:v>30.195754552269047</c:v>
                </c:pt>
                <c:pt idx="83">
                  <c:v>32.101097882632878</c:v>
                </c:pt>
                <c:pt idx="84">
                  <c:v>29.324004160621694</c:v>
                </c:pt>
                <c:pt idx="85">
                  <c:v>22.474549085286043</c:v>
                </c:pt>
                <c:pt idx="86">
                  <c:v>13.490661495672365</c:v>
                </c:pt>
                <c:pt idx="87">
                  <c:v>5.0999999999999996</c:v>
                </c:pt>
                <c:pt idx="88" formatCode="General">
                  <c:v>0</c:v>
                </c:pt>
              </c:numCache>
            </c:numRef>
          </c:yVal>
          <c:smooth val="1"/>
          <c:extLst>
            <c:ext xmlns:c16="http://schemas.microsoft.com/office/drawing/2014/chart" uri="{C3380CC4-5D6E-409C-BE32-E72D297353CC}">
              <c16:uniqueId val="{00000000-4531-4525-AC7E-60D0A1A5BD4D}"/>
            </c:ext>
          </c:extLst>
        </c:ser>
        <c:dLbls>
          <c:showLegendKey val="0"/>
          <c:showVal val="0"/>
          <c:showCatName val="0"/>
          <c:showSerName val="0"/>
          <c:showPercent val="0"/>
          <c:showBubbleSize val="0"/>
        </c:dLbls>
        <c:axId val="800072840"/>
        <c:axId val="800073624"/>
      </c:scatterChart>
      <c:valAx>
        <c:axId val="800072840"/>
        <c:scaling>
          <c:orientation val="minMax"/>
        </c:scaling>
        <c:delete val="0"/>
        <c:axPos val="b"/>
        <c:majorGridlines/>
        <c:numFmt formatCode="0.0"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en-US"/>
          </a:p>
        </c:txPr>
        <c:crossAx val="800073624"/>
        <c:crosses val="autoZero"/>
        <c:crossBetween val="midCat"/>
      </c:valAx>
      <c:valAx>
        <c:axId val="800073624"/>
        <c:scaling>
          <c:orientation val="minMax"/>
          <c:min val="0.5"/>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007284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86601633626502"/>
          <c:y val="4.563214497085806E-2"/>
          <c:w val="0.95464958307821313"/>
          <c:h val="0.88787214511001222"/>
        </c:manualLayout>
      </c:layout>
      <c:scatterChart>
        <c:scatterStyle val="smoothMarker"/>
        <c:varyColors val="0"/>
        <c:ser>
          <c:idx val="0"/>
          <c:order val="0"/>
          <c:spPr>
            <a:ln w="12700">
              <a:solidFill>
                <a:schemeClr val="tx1"/>
              </a:solidFill>
              <a:prstDash val="solid"/>
            </a:ln>
          </c:spPr>
          <c:marker>
            <c:symbol val="square"/>
            <c:size val="2"/>
            <c:spPr>
              <a:noFill/>
              <a:ln>
                <a:solidFill>
                  <a:schemeClr val="tx1"/>
                </a:solidFill>
                <a:prstDash val="solid"/>
              </a:ln>
            </c:spPr>
          </c:marker>
          <c:xVal>
            <c:numRef>
              <c:f>PURPOSE!$AD$13:$AD$100</c:f>
              <c:numCache>
                <c:formatCode>0.0</c:formatCode>
                <c:ptCount val="88"/>
                <c:pt idx="0">
                  <c:v>52.800000000000082</c:v>
                </c:pt>
                <c:pt idx="1">
                  <c:v>52.200000000000081</c:v>
                </c:pt>
                <c:pt idx="2">
                  <c:v>51.60000000000008</c:v>
                </c:pt>
                <c:pt idx="3">
                  <c:v>51.000000000000078</c:v>
                </c:pt>
                <c:pt idx="4">
                  <c:v>50.400000000000077</c:v>
                </c:pt>
                <c:pt idx="5">
                  <c:v>49.800000000000075</c:v>
                </c:pt>
                <c:pt idx="6">
                  <c:v>49.200000000000074</c:v>
                </c:pt>
                <c:pt idx="7">
                  <c:v>48.600000000000072</c:v>
                </c:pt>
                <c:pt idx="8">
                  <c:v>48.000000000000071</c:v>
                </c:pt>
                <c:pt idx="9">
                  <c:v>47.40000000000007</c:v>
                </c:pt>
                <c:pt idx="10">
                  <c:v>46.800000000000068</c:v>
                </c:pt>
                <c:pt idx="11">
                  <c:v>46.200000000000067</c:v>
                </c:pt>
                <c:pt idx="12">
                  <c:v>45.600000000000065</c:v>
                </c:pt>
                <c:pt idx="13">
                  <c:v>45.000000000000064</c:v>
                </c:pt>
                <c:pt idx="14">
                  <c:v>44.400000000000063</c:v>
                </c:pt>
                <c:pt idx="15">
                  <c:v>43.800000000000061</c:v>
                </c:pt>
                <c:pt idx="16">
                  <c:v>43.20000000000006</c:v>
                </c:pt>
                <c:pt idx="17">
                  <c:v>42.600000000000058</c:v>
                </c:pt>
                <c:pt idx="18">
                  <c:v>42.000000000000057</c:v>
                </c:pt>
                <c:pt idx="19">
                  <c:v>41.400000000000055</c:v>
                </c:pt>
                <c:pt idx="20">
                  <c:v>40.800000000000054</c:v>
                </c:pt>
                <c:pt idx="21">
                  <c:v>40.200000000000053</c:v>
                </c:pt>
                <c:pt idx="22">
                  <c:v>39.600000000000051</c:v>
                </c:pt>
                <c:pt idx="23">
                  <c:v>39.00000000000005</c:v>
                </c:pt>
                <c:pt idx="24">
                  <c:v>38.400000000000048</c:v>
                </c:pt>
                <c:pt idx="25">
                  <c:v>37.800000000000047</c:v>
                </c:pt>
                <c:pt idx="26">
                  <c:v>37.200000000000045</c:v>
                </c:pt>
                <c:pt idx="27">
                  <c:v>36.600000000000044</c:v>
                </c:pt>
                <c:pt idx="28">
                  <c:v>36.000000000000043</c:v>
                </c:pt>
                <c:pt idx="29">
                  <c:v>35.400000000000041</c:v>
                </c:pt>
                <c:pt idx="30">
                  <c:v>34.80000000000004</c:v>
                </c:pt>
                <c:pt idx="31">
                  <c:v>34.200000000000038</c:v>
                </c:pt>
                <c:pt idx="32">
                  <c:v>33.600000000000037</c:v>
                </c:pt>
                <c:pt idx="33">
                  <c:v>33.000000000000036</c:v>
                </c:pt>
                <c:pt idx="34">
                  <c:v>32.400000000000034</c:v>
                </c:pt>
                <c:pt idx="35">
                  <c:v>31.800000000000033</c:v>
                </c:pt>
                <c:pt idx="36">
                  <c:v>31.200000000000031</c:v>
                </c:pt>
                <c:pt idx="37">
                  <c:v>30.60000000000003</c:v>
                </c:pt>
                <c:pt idx="38">
                  <c:v>30.000000000000028</c:v>
                </c:pt>
                <c:pt idx="39">
                  <c:v>29.400000000000027</c:v>
                </c:pt>
                <c:pt idx="40">
                  <c:v>28.800000000000026</c:v>
                </c:pt>
                <c:pt idx="41">
                  <c:v>28.200000000000024</c:v>
                </c:pt>
                <c:pt idx="42">
                  <c:v>27.600000000000023</c:v>
                </c:pt>
                <c:pt idx="43">
                  <c:v>27.000000000000021</c:v>
                </c:pt>
                <c:pt idx="44">
                  <c:v>26.40000000000002</c:v>
                </c:pt>
                <c:pt idx="45">
                  <c:v>25.800000000000018</c:v>
                </c:pt>
                <c:pt idx="46">
                  <c:v>25.200000000000017</c:v>
                </c:pt>
                <c:pt idx="47">
                  <c:v>24.600000000000016</c:v>
                </c:pt>
                <c:pt idx="48">
                  <c:v>24.000000000000014</c:v>
                </c:pt>
                <c:pt idx="49">
                  <c:v>23.400000000000013</c:v>
                </c:pt>
                <c:pt idx="50">
                  <c:v>22.800000000000011</c:v>
                </c:pt>
                <c:pt idx="51">
                  <c:v>22.20000000000001</c:v>
                </c:pt>
                <c:pt idx="52">
                  <c:v>21.600000000000009</c:v>
                </c:pt>
                <c:pt idx="53">
                  <c:v>21.000000000000007</c:v>
                </c:pt>
                <c:pt idx="54">
                  <c:v>20.400000000000006</c:v>
                </c:pt>
                <c:pt idx="55">
                  <c:v>19.800000000000004</c:v>
                </c:pt>
                <c:pt idx="56">
                  <c:v>19.200000000000003</c:v>
                </c:pt>
                <c:pt idx="57">
                  <c:v>18.600000000000001</c:v>
                </c:pt>
                <c:pt idx="58">
                  <c:v>18</c:v>
                </c:pt>
                <c:pt idx="59">
                  <c:v>17.399999999999999</c:v>
                </c:pt>
                <c:pt idx="60">
                  <c:v>16.799999999999997</c:v>
                </c:pt>
                <c:pt idx="61">
                  <c:v>16.199999999999996</c:v>
                </c:pt>
                <c:pt idx="62">
                  <c:v>15.599999999999994</c:v>
                </c:pt>
                <c:pt idx="63">
                  <c:v>14.999999999999995</c:v>
                </c:pt>
                <c:pt idx="64">
                  <c:v>14.399999999999995</c:v>
                </c:pt>
                <c:pt idx="65">
                  <c:v>13.799999999999995</c:v>
                </c:pt>
                <c:pt idx="66">
                  <c:v>13.199999999999996</c:v>
                </c:pt>
                <c:pt idx="67">
                  <c:v>12.599999999999996</c:v>
                </c:pt>
                <c:pt idx="68">
                  <c:v>11.999999999999996</c:v>
                </c:pt>
                <c:pt idx="69">
                  <c:v>11.399999999999997</c:v>
                </c:pt>
                <c:pt idx="70">
                  <c:v>10.799999999999997</c:v>
                </c:pt>
                <c:pt idx="71">
                  <c:v>10.199999999999998</c:v>
                </c:pt>
                <c:pt idx="72">
                  <c:v>9.5999999999999979</c:v>
                </c:pt>
                <c:pt idx="73">
                  <c:v>8.9999999999999982</c:v>
                </c:pt>
                <c:pt idx="74">
                  <c:v>8.3999999999999986</c:v>
                </c:pt>
                <c:pt idx="75">
                  <c:v>7.799999999999998</c:v>
                </c:pt>
                <c:pt idx="76">
                  <c:v>7.1999999999999984</c:v>
                </c:pt>
                <c:pt idx="77">
                  <c:v>6.5999999999999988</c:v>
                </c:pt>
                <c:pt idx="78">
                  <c:v>5.9999999999999991</c:v>
                </c:pt>
                <c:pt idx="79">
                  <c:v>5.3999999999999995</c:v>
                </c:pt>
                <c:pt idx="80">
                  <c:v>4.8</c:v>
                </c:pt>
                <c:pt idx="81">
                  <c:v>4.2</c:v>
                </c:pt>
                <c:pt idx="82">
                  <c:v>3.6</c:v>
                </c:pt>
                <c:pt idx="83">
                  <c:v>3</c:v>
                </c:pt>
                <c:pt idx="84">
                  <c:v>2.4</c:v>
                </c:pt>
                <c:pt idx="85">
                  <c:v>1.7999999999999998</c:v>
                </c:pt>
                <c:pt idx="86">
                  <c:v>1.2</c:v>
                </c:pt>
                <c:pt idx="87">
                  <c:v>0.6</c:v>
                </c:pt>
              </c:numCache>
            </c:numRef>
          </c:xVal>
          <c:yVal>
            <c:numRef>
              <c:f>PURPOSE!$Y$13:$Y$100</c:f>
              <c:numCache>
                <c:formatCode>0.0</c:formatCode>
                <c:ptCount val="88"/>
                <c:pt idx="0">
                  <c:v>3998.2568305562336</c:v>
                </c:pt>
                <c:pt idx="1">
                  <c:v>-160.26196635285123</c:v>
                </c:pt>
                <c:pt idx="2">
                  <c:v>-4508.8861281065365</c:v>
                </c:pt>
                <c:pt idx="3">
                  <c:v>-7678.4485341492582</c:v>
                </c:pt>
                <c:pt idx="4">
                  <c:v>-8594.6593109346741</c:v>
                </c:pt>
                <c:pt idx="5">
                  <c:v>-6836.1550492820697</c:v>
                </c:pt>
                <c:pt idx="6">
                  <c:v>-2806.0672745502052</c:v>
                </c:pt>
                <c:pt idx="7">
                  <c:v>2348.1487191468982</c:v>
                </c:pt>
                <c:pt idx="8">
                  <c:v>7055.7669677904414</c:v>
                </c:pt>
                <c:pt idx="9">
                  <c:v>9796.7869749460588</c:v>
                </c:pt>
                <c:pt idx="10">
                  <c:v>9587.2966309174608</c:v>
                </c:pt>
                <c:pt idx="11">
                  <c:v>6322.8142328115073</c:v>
                </c:pt>
                <c:pt idx="12">
                  <c:v>862.40884442806168</c:v>
                </c:pt>
                <c:pt idx="13">
                  <c:v>-5188.1203285733873</c:v>
                </c:pt>
                <c:pt idx="14">
                  <c:v>-9942.6285428850388</c:v>
                </c:pt>
                <c:pt idx="15">
                  <c:v>-11817.012427853313</c:v>
                </c:pt>
                <c:pt idx="16">
                  <c:v>-10049.480895318486</c:v>
                </c:pt>
                <c:pt idx="17">
                  <c:v>-4989.9850963165145</c:v>
                </c:pt>
                <c:pt idx="18">
                  <c:v>1946.4292945907523</c:v>
                </c:pt>
                <c:pt idx="19">
                  <c:v>8667.0166251858154</c:v>
                </c:pt>
                <c:pt idx="20">
                  <c:v>13026.264825534621</c:v>
                </c:pt>
                <c:pt idx="21">
                  <c:v>13503.788634409711</c:v>
                </c:pt>
                <c:pt idx="22">
                  <c:v>9723.0989506919632</c:v>
                </c:pt>
                <c:pt idx="23">
                  <c:v>2637.3787000202183</c:v>
                </c:pt>
                <c:pt idx="24">
                  <c:v>-5695.9927108371085</c:v>
                </c:pt>
                <c:pt idx="25">
                  <c:v>-12704.434473056175</c:v>
                </c:pt>
                <c:pt idx="26">
                  <c:v>-16086.806012351959</c:v>
                </c:pt>
                <c:pt idx="27">
                  <c:v>-14559.480695048585</c:v>
                </c:pt>
                <c:pt idx="28">
                  <c:v>-8322.7091215493801</c:v>
                </c:pt>
                <c:pt idx="29">
                  <c:v>916.95228608156867</c:v>
                </c:pt>
                <c:pt idx="30">
                  <c:v>10400.990155626347</c:v>
                </c:pt>
                <c:pt idx="31">
                  <c:v>17133.484902603672</c:v>
                </c:pt>
                <c:pt idx="32">
                  <c:v>18818.210394300531</c:v>
                </c:pt>
                <c:pt idx="33">
                  <c:v>14627.963492758145</c:v>
                </c:pt>
                <c:pt idx="34">
                  <c:v>5552.229097994561</c:v>
                </c:pt>
                <c:pt idx="35">
                  <c:v>-5811.5963816422936</c:v>
                </c:pt>
                <c:pt idx="36">
                  <c:v>-15989.40445347664</c:v>
                </c:pt>
                <c:pt idx="37">
                  <c:v>-21682.198352648422</c:v>
                </c:pt>
                <c:pt idx="38">
                  <c:v>-20823.288305242466</c:v>
                </c:pt>
                <c:pt idx="39">
                  <c:v>-13305.632817230091</c:v>
                </c:pt>
                <c:pt idx="40">
                  <c:v>-1129.3658771183259</c:v>
                </c:pt>
                <c:pt idx="41">
                  <c:v>12110.910637600697</c:v>
                </c:pt>
                <c:pt idx="42">
                  <c:v>22274.602278991129</c:v>
                </c:pt>
                <c:pt idx="43">
                  <c:v>25957.641608795475</c:v>
                </c:pt>
                <c:pt idx="44">
                  <c:v>21615.563016833396</c:v>
                </c:pt>
                <c:pt idx="45">
                  <c:v>10161.447791292057</c:v>
                </c:pt>
                <c:pt idx="46">
                  <c:v>-5181.4678723230263</c:v>
                </c:pt>
                <c:pt idx="47">
                  <c:v>-19768.93146065254</c:v>
                </c:pt>
                <c:pt idx="48">
                  <c:v>-28927.342439169995</c:v>
                </c:pt>
                <c:pt idx="49">
                  <c:v>-29435.376878158819</c:v>
                </c:pt>
                <c:pt idx="50">
                  <c:v>-20630.53733013328</c:v>
                </c:pt>
                <c:pt idx="51">
                  <c:v>-4767.6928058532085</c:v>
                </c:pt>
                <c:pt idx="52">
                  <c:v>13527.530193305487</c:v>
                </c:pt>
                <c:pt idx="53">
                  <c:v>28589.470585746341</c:v>
                </c:pt>
                <c:pt idx="54">
                  <c:v>35450.355971486009</c:v>
                </c:pt>
                <c:pt idx="55">
                  <c:v>31457.433177304923</c:v>
                </c:pt>
                <c:pt idx="56">
                  <c:v>17249.055535960739</c:v>
                </c:pt>
                <c:pt idx="57">
                  <c:v>-3257.2133712460763</c:v>
                </c:pt>
                <c:pt idx="58">
                  <c:v>-23917.953615745788</c:v>
                </c:pt>
                <c:pt idx="59">
                  <c:v>-38184.731375727242</c:v>
                </c:pt>
                <c:pt idx="60">
                  <c:v>-41158.996958140444</c:v>
                </c:pt>
                <c:pt idx="61">
                  <c:v>-31242.409593820634</c:v>
                </c:pt>
                <c:pt idx="62">
                  <c:v>-10835.359166220431</c:v>
                </c:pt>
                <c:pt idx="63">
                  <c:v>14193.16789658883</c:v>
                </c:pt>
                <c:pt idx="64">
                  <c:v>36167.318380633886</c:v>
                </c:pt>
                <c:pt idx="65">
                  <c:v>47935.863091186555</c:v>
                </c:pt>
                <c:pt idx="66">
                  <c:v>45172.28126374304</c:v>
                </c:pt>
                <c:pt idx="67">
                  <c:v>27911.609107403783</c:v>
                </c:pt>
                <c:pt idx="68">
                  <c:v>792.05506922426594</c:v>
                </c:pt>
                <c:pt idx="69">
                  <c:v>-28150.356667397544</c:v>
                </c:pt>
                <c:pt idx="70">
                  <c:v>-49835.400151470807</c:v>
                </c:pt>
                <c:pt idx="71">
                  <c:v>-56960.057123933242</c:v>
                </c:pt>
                <c:pt idx="72">
                  <c:v>-46419.359154230187</c:v>
                </c:pt>
                <c:pt idx="73">
                  <c:v>-20535.114997390869</c:v>
                </c:pt>
                <c:pt idx="74">
                  <c:v>13366.533415923888</c:v>
                </c:pt>
                <c:pt idx="75">
                  <c:v>44990.328390617302</c:v>
                </c:pt>
                <c:pt idx="76">
                  <c:v>64167.396105552943</c:v>
                </c:pt>
                <c:pt idx="77">
                  <c:v>64090.006167334082</c:v>
                </c:pt>
                <c:pt idx="78">
                  <c:v>43667.000277100822</c:v>
                </c:pt>
                <c:pt idx="79">
                  <c:v>8201.3612527394907</c:v>
                </c:pt>
                <c:pt idx="80">
                  <c:v>-31922.352456380093</c:v>
                </c:pt>
                <c:pt idx="81">
                  <c:v>-64239.440224958082</c:v>
                </c:pt>
                <c:pt idx="82">
                  <c:v>-78040.617539583574</c:v>
                </c:pt>
                <c:pt idx="83">
                  <c:v>-67872.689222074448</c:v>
                </c:pt>
                <c:pt idx="84">
                  <c:v>-35573.875237967091</c:v>
                </c:pt>
                <c:pt idx="85">
                  <c:v>9887.1015656885247</c:v>
                </c:pt>
                <c:pt idx="86">
                  <c:v>54844.358261206085</c:v>
                </c:pt>
                <c:pt idx="87">
                  <c:v>85000</c:v>
                </c:pt>
              </c:numCache>
            </c:numRef>
          </c:yVal>
          <c:smooth val="1"/>
          <c:extLst>
            <c:ext xmlns:c16="http://schemas.microsoft.com/office/drawing/2014/chart" uri="{C3380CC4-5D6E-409C-BE32-E72D297353CC}">
              <c16:uniqueId val="{00000000-F074-4067-8BEE-B30591908A40}"/>
            </c:ext>
          </c:extLst>
        </c:ser>
        <c:dLbls>
          <c:showLegendKey val="0"/>
          <c:showVal val="0"/>
          <c:showCatName val="0"/>
          <c:showSerName val="0"/>
          <c:showPercent val="0"/>
          <c:showBubbleSize val="0"/>
        </c:dLbls>
        <c:axId val="800072056"/>
        <c:axId val="800074800"/>
      </c:scatterChart>
      <c:valAx>
        <c:axId val="800072056"/>
        <c:scaling>
          <c:orientation val="minMax"/>
        </c:scaling>
        <c:delete val="0"/>
        <c:axPos val="b"/>
        <c:majorGridlines/>
        <c:numFmt formatCode="0.0"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en-US"/>
          </a:p>
        </c:txPr>
        <c:crossAx val="800074800"/>
        <c:crosses val="autoZero"/>
        <c:crossBetween val="midCat"/>
      </c:valAx>
      <c:valAx>
        <c:axId val="800074800"/>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007205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12246</xdr:rowOff>
    </xdr:from>
    <xdr:to>
      <xdr:col>10</xdr:col>
      <xdr:colOff>0</xdr:colOff>
      <xdr:row>43</xdr:row>
      <xdr:rowOff>12246</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13607</xdr:colOff>
      <xdr:row>45</xdr:row>
      <xdr:rowOff>54427</xdr:rowOff>
    </xdr:from>
    <xdr:to>
      <xdr:col>10</xdr:col>
      <xdr:colOff>13607</xdr:colOff>
      <xdr:row>59</xdr:row>
      <xdr:rowOff>68034</xdr:rowOff>
    </xdr:to>
    <xdr:graphicFrame macro="">
      <xdr:nvGraphicFramePr>
        <xdr:cNvPr id="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95880"/>
          <a:ext cx="2562865" cy="642297"/>
          <a:chOff x="40822" y="1267641"/>
          <a:chExt cx="2570933" cy="630195"/>
        </a:xfrm>
      </xdr:grpSpPr>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AA-SM-99-001%20Equations.xla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A-SM-99-001 Equations"/>
    </sheetNames>
    <definedNames>
      <definedName name="forex"/>
      <definedName name="FORVAR"/>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9"/>
    <col min="3" max="3" width="10.6640625" style="9" bestFit="1" customWidth="1"/>
    <col min="4" max="11" width="9.109375" style="9"/>
    <col min="12" max="12" width="5.44140625" style="12" customWidth="1"/>
    <col min="13" max="17" width="5.33203125" style="57" customWidth="1"/>
    <col min="18" max="19" width="5.33203125" style="58" customWidth="1"/>
    <col min="20" max="25" width="9.109375" style="60"/>
    <col min="26" max="16384" width="9.109375" style="9"/>
  </cols>
  <sheetData>
    <row r="1" spans="1:25" s="12" customFormat="1" ht="13.8" x14ac:dyDescent="0.3">
      <c r="A1" s="28"/>
      <c r="B1" s="30" t="s">
        <v>15</v>
      </c>
      <c r="C1" s="32" t="s">
        <v>36</v>
      </c>
      <c r="D1" s="28"/>
      <c r="E1" s="28"/>
      <c r="F1" s="30" t="s">
        <v>35</v>
      </c>
      <c r="G1" s="31"/>
      <c r="H1" s="28"/>
      <c r="I1" s="28"/>
      <c r="J1" s="28"/>
      <c r="K1" s="28"/>
      <c r="M1" s="53"/>
      <c r="N1" s="53"/>
      <c r="O1" s="53"/>
      <c r="P1" s="53"/>
      <c r="Q1" s="53"/>
      <c r="R1" s="53"/>
      <c r="S1" s="53"/>
      <c r="T1" s="54"/>
      <c r="U1" s="54"/>
      <c r="V1" s="54"/>
      <c r="W1" s="55"/>
      <c r="X1" s="56"/>
      <c r="Y1" s="54"/>
    </row>
    <row r="2" spans="1:25" s="12" customFormat="1" ht="13.8" x14ac:dyDescent="0.3">
      <c r="A2" s="28"/>
      <c r="B2" s="30" t="s">
        <v>13</v>
      </c>
      <c r="C2" s="32" t="s">
        <v>2</v>
      </c>
      <c r="D2" s="28"/>
      <c r="E2" s="28"/>
      <c r="F2" s="30" t="s">
        <v>28</v>
      </c>
      <c r="G2" s="32"/>
      <c r="H2" s="28"/>
      <c r="I2" s="28"/>
      <c r="J2" s="28"/>
      <c r="K2" s="28"/>
      <c r="M2" s="53"/>
      <c r="N2" s="53"/>
      <c r="O2" s="53"/>
      <c r="P2" s="53"/>
      <c r="Q2" s="53"/>
      <c r="R2" s="53"/>
      <c r="S2" s="53"/>
      <c r="T2" s="54"/>
      <c r="U2" s="54"/>
      <c r="V2" s="54"/>
      <c r="W2" s="55"/>
      <c r="X2" s="56"/>
      <c r="Y2" s="54"/>
    </row>
    <row r="3" spans="1:25" s="12" customFormat="1" ht="13.8" x14ac:dyDescent="0.3">
      <c r="A3" s="28"/>
      <c r="B3" s="30" t="s">
        <v>11</v>
      </c>
      <c r="C3" s="33"/>
      <c r="D3" s="28"/>
      <c r="E3" s="28"/>
      <c r="F3" s="30" t="s">
        <v>24</v>
      </c>
      <c r="G3" s="32"/>
      <c r="H3" s="28"/>
      <c r="I3" s="28"/>
      <c r="J3" s="28"/>
      <c r="K3" s="28"/>
      <c r="M3" s="53"/>
      <c r="N3" s="53"/>
      <c r="O3" s="53"/>
      <c r="P3" s="53"/>
      <c r="Q3" s="53"/>
      <c r="R3" s="53"/>
      <c r="S3" s="53"/>
      <c r="T3" s="54"/>
      <c r="U3" s="54"/>
      <c r="V3" s="54"/>
      <c r="W3" s="55"/>
      <c r="X3" s="56"/>
      <c r="Y3" s="54"/>
    </row>
    <row r="4" spans="1:25" s="12" customFormat="1" ht="13.8" x14ac:dyDescent="0.3">
      <c r="A4" s="28"/>
      <c r="B4" s="30" t="s">
        <v>23</v>
      </c>
      <c r="C4" s="31"/>
      <c r="D4" s="28"/>
      <c r="E4" s="28"/>
      <c r="F4" s="30" t="s">
        <v>22</v>
      </c>
      <c r="G4" s="32" t="s">
        <v>21</v>
      </c>
      <c r="H4" s="28"/>
      <c r="I4" s="28"/>
      <c r="J4" s="28"/>
      <c r="K4" s="28"/>
      <c r="M4" s="53"/>
      <c r="N4" s="53"/>
      <c r="O4" s="53"/>
      <c r="P4" s="53"/>
      <c r="Q4" s="57"/>
      <c r="R4" s="58"/>
      <c r="S4" s="58"/>
      <c r="T4" s="54"/>
      <c r="U4" s="54"/>
      <c r="V4" s="54"/>
      <c r="W4" s="55"/>
      <c r="X4" s="56"/>
      <c r="Y4" s="54"/>
    </row>
    <row r="5" spans="1:25" s="12" customFormat="1" ht="13.8" x14ac:dyDescent="0.3">
      <c r="A5" s="28"/>
      <c r="B5" s="30" t="s">
        <v>20</v>
      </c>
      <c r="C5" s="31"/>
      <c r="D5" s="28"/>
      <c r="E5" s="30"/>
      <c r="F5" s="28"/>
      <c r="G5" s="28"/>
      <c r="H5" s="28"/>
      <c r="I5" s="28"/>
      <c r="J5" s="28"/>
      <c r="K5" s="28"/>
      <c r="M5" s="53"/>
      <c r="N5" s="53"/>
      <c r="O5" s="53"/>
      <c r="P5" s="53"/>
      <c r="Q5" s="57"/>
      <c r="R5" s="58"/>
      <c r="S5" s="58"/>
      <c r="T5" s="54"/>
      <c r="U5" s="54"/>
      <c r="V5" s="54"/>
      <c r="W5" s="55"/>
      <c r="X5" s="56"/>
      <c r="Y5" s="54"/>
    </row>
    <row r="6" spans="1:25" s="12" customFormat="1" ht="13.8" x14ac:dyDescent="0.3">
      <c r="A6" s="28"/>
      <c r="B6" s="28" t="s">
        <v>18</v>
      </c>
      <c r="C6" s="29"/>
      <c r="D6" s="28"/>
      <c r="E6" s="28"/>
      <c r="F6" s="28"/>
      <c r="G6" s="28"/>
      <c r="H6" s="28"/>
      <c r="I6" s="28"/>
      <c r="J6" s="28"/>
      <c r="K6" s="28"/>
      <c r="M6" s="53"/>
      <c r="N6" s="53"/>
      <c r="O6" s="53"/>
      <c r="P6" s="53"/>
      <c r="Q6" s="57"/>
      <c r="R6" s="58"/>
      <c r="S6" s="58"/>
      <c r="T6" s="54"/>
      <c r="U6" s="54"/>
      <c r="V6" s="54"/>
      <c r="W6" s="55"/>
      <c r="X6" s="56"/>
      <c r="Y6" s="54"/>
    </row>
    <row r="7" spans="1:25" s="12" customFormat="1" ht="13.8" x14ac:dyDescent="0.3">
      <c r="A7" s="28"/>
      <c r="B7" s="28"/>
      <c r="C7" s="28"/>
      <c r="D7" s="28"/>
      <c r="E7" s="28"/>
      <c r="F7" s="28"/>
      <c r="G7" s="28"/>
      <c r="H7" s="28"/>
      <c r="I7" s="28"/>
      <c r="J7" s="28"/>
      <c r="K7" s="28"/>
      <c r="M7" s="53"/>
      <c r="N7" s="53"/>
      <c r="O7" s="53"/>
      <c r="P7" s="53"/>
      <c r="Q7" s="57"/>
      <c r="R7" s="58"/>
      <c r="S7" s="58"/>
      <c r="T7" s="54"/>
      <c r="U7" s="54"/>
      <c r="V7" s="54"/>
      <c r="W7" s="55"/>
      <c r="X7" s="56"/>
      <c r="Y7" s="54"/>
    </row>
    <row r="8" spans="1:25" s="12" customFormat="1" ht="13.8" x14ac:dyDescent="0.3">
      <c r="A8" s="27"/>
      <c r="E8" s="23"/>
      <c r="F8" s="20"/>
      <c r="H8" s="22"/>
      <c r="I8" s="23"/>
      <c r="J8" s="26"/>
      <c r="K8" s="25"/>
      <c r="L8" s="24"/>
      <c r="M8" s="53"/>
      <c r="N8" s="53"/>
      <c r="O8" s="53"/>
      <c r="P8" s="53"/>
      <c r="Q8" s="57"/>
      <c r="R8" s="58"/>
      <c r="S8" s="58"/>
      <c r="T8" s="54"/>
      <c r="U8" s="54"/>
      <c r="V8" s="54"/>
      <c r="W8" s="54"/>
      <c r="X8" s="54"/>
      <c r="Y8" s="54"/>
    </row>
    <row r="9" spans="1:25" s="12" customFormat="1" ht="13.8" x14ac:dyDescent="0.3">
      <c r="E9" s="23"/>
      <c r="F9" s="22"/>
      <c r="H9" s="22"/>
      <c r="I9" s="23"/>
      <c r="J9" s="25"/>
      <c r="K9" s="25"/>
      <c r="L9" s="24"/>
      <c r="M9" s="53"/>
      <c r="N9" s="53"/>
      <c r="O9" s="53"/>
      <c r="P9" s="53"/>
      <c r="Q9" s="57"/>
      <c r="R9" s="58"/>
      <c r="S9" s="58"/>
      <c r="T9" s="54"/>
      <c r="U9" s="54"/>
      <c r="V9" s="54"/>
      <c r="W9" s="54"/>
      <c r="X9" s="54"/>
      <c r="Y9" s="54"/>
    </row>
    <row r="10" spans="1:25" s="12" customFormat="1" ht="13.8" x14ac:dyDescent="0.3">
      <c r="E10" s="23"/>
      <c r="F10" s="22"/>
      <c r="H10" s="22"/>
      <c r="I10" s="23"/>
      <c r="J10" s="20"/>
      <c r="K10" s="22"/>
      <c r="L10" s="24"/>
      <c r="M10" s="53"/>
      <c r="N10" s="53"/>
      <c r="O10" s="53"/>
      <c r="P10" s="53"/>
      <c r="Q10" s="57"/>
      <c r="R10" s="58"/>
      <c r="S10" s="58"/>
      <c r="T10" s="54"/>
      <c r="U10" s="54"/>
      <c r="V10" s="54"/>
      <c r="W10" s="54"/>
      <c r="X10" s="54"/>
      <c r="Y10" s="54"/>
    </row>
    <row r="11" spans="1:25" s="12" customFormat="1" ht="13.8" x14ac:dyDescent="0.3">
      <c r="E11" s="23"/>
      <c r="F11" s="22"/>
      <c r="I11" s="21"/>
      <c r="J11" s="20"/>
      <c r="M11" s="53"/>
      <c r="N11" s="53"/>
      <c r="O11" s="53"/>
      <c r="P11" s="53"/>
      <c r="Q11" s="53"/>
      <c r="R11" s="53"/>
      <c r="S11" s="53"/>
      <c r="T11" s="54"/>
      <c r="U11" s="54"/>
      <c r="V11" s="54"/>
      <c r="W11" s="54"/>
      <c r="X11" s="54"/>
      <c r="Y11" s="54"/>
    </row>
    <row r="12" spans="1:25" x14ac:dyDescent="0.3">
      <c r="C12" s="19" t="str">
        <f>G4</f>
        <v>IMPORTANT INFORMATION</v>
      </c>
      <c r="M12" s="53"/>
      <c r="N12" s="53"/>
      <c r="O12" s="53"/>
      <c r="P12" s="53"/>
      <c r="Q12" s="59"/>
      <c r="R12" s="59"/>
      <c r="S12" s="59"/>
    </row>
    <row r="13" spans="1:25" s="12" customFormat="1" ht="13.8" x14ac:dyDescent="0.3">
      <c r="M13" s="53"/>
      <c r="N13" s="53"/>
      <c r="O13" s="53"/>
      <c r="P13" s="53"/>
      <c r="Q13" s="53"/>
      <c r="R13" s="53"/>
      <c r="S13" s="53"/>
      <c r="T13" s="54"/>
      <c r="U13" s="54"/>
      <c r="V13" s="54"/>
      <c r="W13" s="54"/>
      <c r="X13" s="54"/>
      <c r="Y13" s="54"/>
    </row>
    <row r="14" spans="1:25" s="12" customFormat="1" ht="13.8" x14ac:dyDescent="0.3">
      <c r="B14" s="17" t="s">
        <v>8</v>
      </c>
      <c r="M14" s="53"/>
      <c r="N14" s="53"/>
      <c r="O14" s="53"/>
      <c r="P14" s="53"/>
      <c r="Q14" s="53"/>
      <c r="R14" s="53"/>
      <c r="S14" s="53"/>
      <c r="T14" s="54"/>
      <c r="U14" s="54"/>
      <c r="V14" s="54"/>
      <c r="W14" s="54"/>
      <c r="X14" s="54"/>
      <c r="Y14" s="54"/>
    </row>
    <row r="15" spans="1:25" s="12" customFormat="1" ht="13.8" x14ac:dyDescent="0.3">
      <c r="A15" s="13"/>
      <c r="K15" s="13"/>
      <c r="M15" s="57"/>
      <c r="N15" s="57"/>
      <c r="O15" s="57"/>
      <c r="P15" s="57"/>
      <c r="Q15" s="57"/>
      <c r="R15" s="58"/>
      <c r="S15" s="58"/>
      <c r="T15" s="54"/>
      <c r="U15" s="54"/>
      <c r="V15" s="54"/>
      <c r="W15" s="54"/>
      <c r="X15" s="54"/>
      <c r="Y15" s="54"/>
    </row>
    <row r="16" spans="1:25" s="12" customFormat="1" ht="12.75" customHeight="1" x14ac:dyDescent="0.3">
      <c r="B16" s="64" t="s">
        <v>70</v>
      </c>
      <c r="C16" s="64"/>
      <c r="D16" s="64"/>
      <c r="E16" s="64"/>
      <c r="F16" s="64"/>
      <c r="G16" s="64"/>
      <c r="H16" s="64"/>
      <c r="I16" s="64"/>
      <c r="J16" s="64"/>
      <c r="M16" s="57"/>
      <c r="N16" s="57"/>
      <c r="O16" s="57"/>
      <c r="P16" s="57"/>
      <c r="Q16" s="57"/>
      <c r="R16" s="58"/>
      <c r="S16" s="58"/>
      <c r="T16" s="54"/>
      <c r="U16" s="54"/>
      <c r="V16" s="54"/>
      <c r="W16" s="54"/>
      <c r="X16" s="54"/>
      <c r="Y16" s="54"/>
    </row>
    <row r="17" spans="1:25" s="12" customFormat="1" ht="13.8" x14ac:dyDescent="0.3">
      <c r="B17" s="64"/>
      <c r="C17" s="64"/>
      <c r="D17" s="64"/>
      <c r="E17" s="64"/>
      <c r="F17" s="64"/>
      <c r="G17" s="64"/>
      <c r="H17" s="64"/>
      <c r="I17" s="64"/>
      <c r="J17" s="64"/>
      <c r="M17" s="57"/>
      <c r="N17" s="57"/>
      <c r="O17" s="57"/>
      <c r="P17" s="57"/>
      <c r="Q17" s="57"/>
      <c r="R17" s="58"/>
      <c r="S17" s="58"/>
      <c r="T17" s="54"/>
      <c r="U17" s="54"/>
      <c r="V17" s="54"/>
      <c r="W17" s="54"/>
      <c r="X17" s="54"/>
      <c r="Y17" s="54"/>
    </row>
    <row r="18" spans="1:25" s="12" customFormat="1" ht="13.8" x14ac:dyDescent="0.3">
      <c r="B18" s="64"/>
      <c r="C18" s="64"/>
      <c r="D18" s="64"/>
      <c r="E18" s="64"/>
      <c r="F18" s="64"/>
      <c r="G18" s="64"/>
      <c r="H18" s="64"/>
      <c r="I18" s="64"/>
      <c r="J18" s="64"/>
      <c r="M18" s="57"/>
      <c r="N18" s="57"/>
      <c r="O18" s="57"/>
      <c r="P18" s="57"/>
      <c r="Q18" s="57"/>
      <c r="R18" s="58"/>
      <c r="S18" s="58"/>
      <c r="T18" s="54"/>
      <c r="U18" s="54"/>
      <c r="V18" s="54"/>
      <c r="W18" s="54"/>
      <c r="X18" s="54"/>
      <c r="Y18" s="54"/>
    </row>
    <row r="19" spans="1:25" s="12" customFormat="1" ht="13.8" x14ac:dyDescent="0.3">
      <c r="B19" s="64"/>
      <c r="C19" s="64"/>
      <c r="D19" s="64"/>
      <c r="E19" s="64"/>
      <c r="F19" s="64"/>
      <c r="G19" s="64"/>
      <c r="H19" s="64"/>
      <c r="I19" s="64"/>
      <c r="J19" s="64"/>
      <c r="M19" s="57"/>
      <c r="N19" s="57"/>
      <c r="O19" s="57"/>
      <c r="P19" s="57"/>
      <c r="Q19" s="57"/>
      <c r="R19" s="58"/>
      <c r="S19" s="58"/>
      <c r="T19" s="54"/>
      <c r="U19" s="54"/>
      <c r="V19" s="54"/>
      <c r="W19" s="54"/>
      <c r="X19" s="54"/>
      <c r="Y19" s="54"/>
    </row>
    <row r="20" spans="1:25" s="12" customFormat="1" ht="12.75" customHeight="1" x14ac:dyDescent="0.3">
      <c r="A20" s="13"/>
      <c r="B20" s="14" t="s">
        <v>62</v>
      </c>
      <c r="C20" s="13"/>
      <c r="D20" s="13"/>
      <c r="E20" s="13"/>
      <c r="F20" s="13"/>
      <c r="G20" s="13"/>
      <c r="H20" s="13"/>
      <c r="I20" s="13"/>
      <c r="J20" s="13"/>
      <c r="K20" s="13"/>
      <c r="M20" s="57"/>
      <c r="N20" s="57"/>
      <c r="O20" s="57"/>
      <c r="P20" s="57"/>
      <c r="Q20" s="57"/>
      <c r="R20" s="58"/>
      <c r="S20" s="58"/>
      <c r="T20" s="54"/>
      <c r="U20" s="54"/>
      <c r="V20" s="54"/>
      <c r="W20" s="54"/>
      <c r="X20" s="54"/>
      <c r="Y20" s="54"/>
    </row>
    <row r="21" spans="1:25" s="12" customFormat="1" ht="13.8" x14ac:dyDescent="0.3">
      <c r="A21" s="13"/>
      <c r="B21" s="14"/>
      <c r="C21" s="13"/>
      <c r="D21" s="13"/>
      <c r="E21" s="13"/>
      <c r="F21" s="13"/>
      <c r="G21" s="13"/>
      <c r="H21" s="13"/>
      <c r="I21" s="13"/>
      <c r="J21" s="13"/>
      <c r="K21" s="13"/>
      <c r="M21" s="57"/>
      <c r="N21" s="57"/>
      <c r="O21" s="57"/>
      <c r="P21" s="57"/>
      <c r="Q21" s="57"/>
      <c r="R21" s="58"/>
      <c r="S21" s="58"/>
      <c r="T21" s="54"/>
      <c r="U21" s="54"/>
      <c r="V21" s="54"/>
      <c r="W21" s="54"/>
      <c r="X21" s="54"/>
      <c r="Y21" s="54"/>
    </row>
    <row r="22" spans="1:25" s="12" customFormat="1" ht="13.8" x14ac:dyDescent="0.3">
      <c r="A22" s="13"/>
      <c r="B22" s="64" t="s">
        <v>71</v>
      </c>
      <c r="C22" s="64"/>
      <c r="D22" s="64"/>
      <c r="E22" s="64"/>
      <c r="F22" s="64"/>
      <c r="G22" s="64"/>
      <c r="H22" s="64"/>
      <c r="I22" s="64"/>
      <c r="J22" s="64"/>
      <c r="K22" s="13"/>
      <c r="M22" s="57"/>
      <c r="N22" s="57"/>
      <c r="O22" s="57"/>
      <c r="P22" s="57"/>
      <c r="Q22" s="57"/>
      <c r="R22" s="58"/>
      <c r="S22" s="58"/>
      <c r="T22" s="54"/>
      <c r="U22" s="54"/>
      <c r="V22" s="54"/>
      <c r="W22" s="54"/>
      <c r="X22" s="54"/>
      <c r="Y22" s="54"/>
    </row>
    <row r="23" spans="1:25" s="12" customFormat="1" ht="13.8" x14ac:dyDescent="0.3">
      <c r="A23" s="13"/>
      <c r="B23" s="64"/>
      <c r="C23" s="64"/>
      <c r="D23" s="64"/>
      <c r="E23" s="64"/>
      <c r="F23" s="64"/>
      <c r="G23" s="64"/>
      <c r="H23" s="64"/>
      <c r="I23" s="64"/>
      <c r="J23" s="64"/>
      <c r="K23" s="13"/>
      <c r="M23" s="57"/>
      <c r="N23" s="57"/>
      <c r="O23" s="57"/>
      <c r="P23" s="57"/>
      <c r="Q23" s="57"/>
      <c r="R23" s="58"/>
      <c r="S23" s="61"/>
      <c r="T23" s="54"/>
      <c r="U23" s="54"/>
      <c r="V23" s="54"/>
      <c r="W23" s="54"/>
      <c r="X23" s="54"/>
      <c r="Y23" s="54"/>
    </row>
    <row r="24" spans="1:25" s="12" customFormat="1" ht="13.8" x14ac:dyDescent="0.3">
      <c r="A24" s="13"/>
      <c r="B24" s="64"/>
      <c r="C24" s="64"/>
      <c r="D24" s="64"/>
      <c r="E24" s="64"/>
      <c r="F24" s="64"/>
      <c r="G24" s="64"/>
      <c r="H24" s="64"/>
      <c r="I24" s="64"/>
      <c r="J24" s="64"/>
      <c r="K24" s="13"/>
      <c r="M24" s="57"/>
      <c r="N24" s="57"/>
      <c r="O24" s="57"/>
      <c r="P24" s="57"/>
      <c r="Q24" s="57"/>
      <c r="R24" s="58"/>
      <c r="S24" s="61"/>
      <c r="T24" s="54"/>
      <c r="U24" s="54"/>
      <c r="V24" s="54"/>
      <c r="W24" s="54"/>
      <c r="X24" s="54"/>
      <c r="Y24" s="54"/>
    </row>
    <row r="25" spans="1:25" s="12" customFormat="1" ht="12.75" customHeight="1" x14ac:dyDescent="0.3">
      <c r="A25" s="13"/>
      <c r="B25" s="63"/>
      <c r="C25" s="63"/>
      <c r="D25" s="63"/>
      <c r="E25" s="63"/>
      <c r="F25" s="66" t="s">
        <v>72</v>
      </c>
      <c r="G25" s="63"/>
      <c r="H25" s="63"/>
      <c r="I25" s="63"/>
      <c r="J25" s="63"/>
      <c r="K25" s="13"/>
      <c r="M25" s="57"/>
      <c r="N25" s="57"/>
      <c r="O25" s="57"/>
      <c r="P25" s="57"/>
      <c r="Q25" s="57"/>
      <c r="R25" s="58"/>
      <c r="S25" s="58"/>
      <c r="T25" s="54"/>
      <c r="U25" s="54"/>
      <c r="V25" s="54"/>
      <c r="W25" s="54"/>
      <c r="X25" s="54"/>
      <c r="Y25" s="54"/>
    </row>
    <row r="26" spans="1:25" s="12" customFormat="1" ht="13.8" x14ac:dyDescent="0.3">
      <c r="A26" s="13"/>
      <c r="B26" s="64" t="s">
        <v>73</v>
      </c>
      <c r="C26" s="64"/>
      <c r="D26" s="64"/>
      <c r="E26" s="64"/>
      <c r="F26" s="64"/>
      <c r="G26" s="64"/>
      <c r="H26" s="64"/>
      <c r="I26" s="64"/>
      <c r="J26" s="64"/>
      <c r="K26" s="13"/>
      <c r="M26" s="57"/>
      <c r="N26" s="57"/>
      <c r="O26" s="57"/>
      <c r="P26" s="57"/>
      <c r="Q26" s="57"/>
      <c r="R26" s="58"/>
      <c r="S26" s="58"/>
      <c r="T26" s="54"/>
      <c r="U26" s="54"/>
      <c r="V26" s="54"/>
      <c r="W26" s="54"/>
      <c r="X26" s="54"/>
      <c r="Y26" s="54"/>
    </row>
    <row r="27" spans="1:25" s="12" customFormat="1" ht="13.8" x14ac:dyDescent="0.3">
      <c r="A27" s="13"/>
      <c r="B27" s="64"/>
      <c r="C27" s="64"/>
      <c r="D27" s="64"/>
      <c r="E27" s="64"/>
      <c r="F27" s="64"/>
      <c r="G27" s="64"/>
      <c r="H27" s="64"/>
      <c r="I27" s="64"/>
      <c r="J27" s="64"/>
      <c r="K27" s="13"/>
      <c r="M27" s="57"/>
      <c r="N27" s="57"/>
      <c r="O27" s="57"/>
      <c r="P27" s="57"/>
      <c r="Q27" s="57"/>
      <c r="R27" s="58"/>
      <c r="S27" s="58"/>
      <c r="T27" s="54"/>
      <c r="U27" s="54"/>
      <c r="V27" s="54"/>
      <c r="W27" s="54"/>
      <c r="X27" s="54"/>
      <c r="Y27" s="54"/>
    </row>
    <row r="28" spans="1:25" s="12" customFormat="1" ht="13.8" x14ac:dyDescent="0.3">
      <c r="A28" s="13"/>
      <c r="B28" s="63"/>
      <c r="C28" s="63"/>
      <c r="D28" s="63"/>
      <c r="E28" s="63"/>
      <c r="F28" s="63"/>
      <c r="G28" s="63"/>
      <c r="H28" s="63"/>
      <c r="I28" s="63"/>
      <c r="J28" s="63"/>
      <c r="K28" s="13"/>
      <c r="M28" s="57"/>
      <c r="N28" s="57"/>
      <c r="O28" s="57"/>
      <c r="P28" s="57"/>
      <c r="Q28" s="57"/>
      <c r="R28" s="58"/>
      <c r="S28" s="58"/>
      <c r="T28" s="54"/>
      <c r="U28" s="54"/>
      <c r="V28" s="54"/>
      <c r="W28" s="54"/>
      <c r="X28" s="54"/>
      <c r="Y28" s="54"/>
    </row>
    <row r="29" spans="1:25" s="12" customFormat="1" ht="13.8" x14ac:dyDescent="0.3">
      <c r="A29" s="13"/>
      <c r="B29" s="64" t="s">
        <v>74</v>
      </c>
      <c r="C29" s="64"/>
      <c r="D29" s="64"/>
      <c r="E29" s="64"/>
      <c r="F29" s="64"/>
      <c r="G29" s="64"/>
      <c r="H29" s="64"/>
      <c r="I29" s="64"/>
      <c r="J29" s="64"/>
      <c r="K29" s="13"/>
      <c r="M29" s="57"/>
      <c r="N29" s="57"/>
      <c r="O29" s="57"/>
      <c r="P29" s="57"/>
      <c r="Q29" s="57"/>
      <c r="R29" s="58"/>
      <c r="S29" s="58"/>
      <c r="T29" s="54"/>
      <c r="U29" s="54"/>
      <c r="V29" s="54"/>
      <c r="W29" s="54"/>
      <c r="X29" s="54"/>
      <c r="Y29" s="54"/>
    </row>
    <row r="30" spans="1:25" s="12" customFormat="1" ht="13.8" x14ac:dyDescent="0.3">
      <c r="A30" s="13"/>
      <c r="B30" s="64"/>
      <c r="C30" s="64"/>
      <c r="D30" s="64"/>
      <c r="E30" s="64"/>
      <c r="F30" s="64"/>
      <c r="G30" s="64"/>
      <c r="H30" s="64"/>
      <c r="I30" s="64"/>
      <c r="J30" s="64"/>
      <c r="K30" s="13"/>
      <c r="M30" s="57"/>
      <c r="N30" s="57"/>
      <c r="O30" s="57"/>
      <c r="P30" s="57"/>
      <c r="Q30" s="57"/>
      <c r="R30" s="58"/>
      <c r="S30" s="58"/>
      <c r="T30" s="54"/>
      <c r="U30" s="54"/>
      <c r="V30" s="54"/>
      <c r="W30" s="54"/>
      <c r="X30" s="54"/>
      <c r="Y30" s="54"/>
    </row>
    <row r="31" spans="1:25" s="12" customFormat="1" ht="12.75" customHeight="1" x14ac:dyDescent="0.3">
      <c r="A31" s="13"/>
      <c r="B31" s="64"/>
      <c r="C31" s="64"/>
      <c r="D31" s="64"/>
      <c r="E31" s="64"/>
      <c r="F31" s="64"/>
      <c r="G31" s="64"/>
      <c r="H31" s="64"/>
      <c r="I31" s="64"/>
      <c r="J31" s="64"/>
      <c r="K31" s="13"/>
      <c r="M31" s="57"/>
      <c r="N31" s="57"/>
      <c r="O31" s="57"/>
      <c r="P31" s="57"/>
      <c r="Q31" s="57"/>
      <c r="R31" s="58"/>
      <c r="S31" s="58"/>
      <c r="T31" s="54"/>
      <c r="U31" s="54"/>
      <c r="V31" s="54"/>
      <c r="W31" s="54"/>
      <c r="X31" s="54"/>
      <c r="Y31" s="54"/>
    </row>
    <row r="32" spans="1:25" s="12" customFormat="1" ht="13.8" x14ac:dyDescent="0.3">
      <c r="A32" s="13"/>
      <c r="B32" s="64"/>
      <c r="C32" s="64"/>
      <c r="D32" s="64"/>
      <c r="E32" s="64"/>
      <c r="F32" s="64"/>
      <c r="G32" s="64"/>
      <c r="H32" s="64"/>
      <c r="I32" s="64"/>
      <c r="J32" s="64"/>
      <c r="K32" s="13"/>
      <c r="M32" s="57"/>
      <c r="N32" s="57"/>
      <c r="O32" s="57"/>
      <c r="P32" s="57"/>
      <c r="Q32" s="57"/>
      <c r="R32" s="58"/>
      <c r="S32" s="58"/>
      <c r="T32" s="54"/>
      <c r="U32" s="54"/>
      <c r="V32" s="54"/>
      <c r="W32" s="54"/>
      <c r="X32" s="54"/>
      <c r="Y32" s="54"/>
    </row>
    <row r="33" spans="1:25" s="12" customFormat="1" ht="12.75" customHeight="1" x14ac:dyDescent="0.3">
      <c r="A33" s="13"/>
      <c r="B33" s="64"/>
      <c r="C33" s="64"/>
      <c r="D33" s="64"/>
      <c r="E33" s="64"/>
      <c r="F33" s="64"/>
      <c r="G33" s="64"/>
      <c r="H33" s="64"/>
      <c r="I33" s="64"/>
      <c r="J33" s="64"/>
      <c r="K33" s="13"/>
      <c r="M33" s="57"/>
      <c r="N33" s="57"/>
      <c r="O33" s="57"/>
      <c r="P33" s="57"/>
      <c r="Q33" s="57"/>
      <c r="R33" s="58"/>
      <c r="S33" s="58"/>
      <c r="T33" s="54"/>
      <c r="U33" s="54"/>
      <c r="V33" s="54"/>
      <c r="W33" s="54"/>
      <c r="X33" s="54"/>
      <c r="Y33" s="54"/>
    </row>
    <row r="34" spans="1:25" s="12" customFormat="1" ht="13.8" x14ac:dyDescent="0.3">
      <c r="A34" s="13"/>
      <c r="B34" s="63"/>
      <c r="C34" s="63"/>
      <c r="D34" s="67" t="s">
        <v>7</v>
      </c>
      <c r="E34" s="67"/>
      <c r="F34" s="67"/>
      <c r="G34" s="67"/>
      <c r="H34" s="67"/>
      <c r="I34" s="63"/>
      <c r="J34" s="63"/>
      <c r="K34" s="13"/>
      <c r="M34" s="57"/>
      <c r="N34" s="57"/>
      <c r="O34" s="57"/>
      <c r="P34" s="57"/>
      <c r="Q34" s="57"/>
      <c r="R34" s="58"/>
      <c r="S34" s="61"/>
      <c r="T34" s="54"/>
      <c r="U34" s="54"/>
      <c r="V34" s="54"/>
      <c r="W34" s="54"/>
      <c r="X34" s="54"/>
      <c r="Y34" s="54"/>
    </row>
    <row r="35" spans="1:25" s="12" customFormat="1" ht="13.8" x14ac:dyDescent="0.3">
      <c r="A35" s="13"/>
      <c r="B35" s="13"/>
      <c r="C35" s="13"/>
      <c r="I35" s="13"/>
      <c r="J35" s="13"/>
      <c r="K35" s="13"/>
      <c r="M35" s="57"/>
      <c r="N35" s="57"/>
      <c r="O35" s="57"/>
      <c r="P35" s="57"/>
      <c r="Q35" s="57"/>
      <c r="R35" s="58"/>
      <c r="S35" s="61"/>
      <c r="T35" s="54"/>
      <c r="U35" s="54"/>
      <c r="V35" s="54"/>
      <c r="W35" s="54"/>
      <c r="X35" s="54"/>
      <c r="Y35" s="54"/>
    </row>
    <row r="36" spans="1:25" s="12" customFormat="1" ht="12.75" customHeight="1" x14ac:dyDescent="0.3">
      <c r="A36" s="13"/>
      <c r="B36" s="14" t="s">
        <v>6</v>
      </c>
      <c r="C36" s="13"/>
      <c r="D36" s="13"/>
      <c r="E36" s="13"/>
      <c r="F36" s="68"/>
      <c r="G36" s="13"/>
      <c r="H36" s="13"/>
      <c r="I36" s="13"/>
      <c r="J36" s="13"/>
      <c r="K36" s="13"/>
      <c r="M36" s="57"/>
      <c r="N36" s="57"/>
      <c r="O36" s="57"/>
      <c r="P36" s="57"/>
      <c r="Q36" s="57"/>
      <c r="R36" s="58"/>
      <c r="S36" s="58"/>
      <c r="T36" s="54"/>
      <c r="U36" s="54"/>
      <c r="V36" s="54"/>
      <c r="W36" s="54"/>
      <c r="X36" s="54"/>
      <c r="Y36" s="54"/>
    </row>
    <row r="37" spans="1:25" s="12" customFormat="1" ht="13.8" x14ac:dyDescent="0.3">
      <c r="A37" s="13"/>
      <c r="B37" s="14"/>
      <c r="C37" s="13"/>
      <c r="D37" s="13"/>
      <c r="E37" s="13"/>
      <c r="F37" s="68"/>
      <c r="G37" s="13"/>
      <c r="H37" s="13"/>
      <c r="I37" s="13"/>
      <c r="J37" s="13"/>
      <c r="K37" s="13"/>
      <c r="M37" s="57"/>
      <c r="N37" s="57"/>
      <c r="O37" s="57"/>
      <c r="P37" s="57"/>
      <c r="Q37" s="57"/>
      <c r="R37" s="58"/>
      <c r="S37" s="58"/>
      <c r="T37" s="54"/>
      <c r="U37" s="54"/>
      <c r="V37" s="54"/>
      <c r="W37" s="54"/>
      <c r="X37" s="54"/>
      <c r="Y37" s="54"/>
    </row>
    <row r="38" spans="1:25" s="12" customFormat="1" ht="13.8" x14ac:dyDescent="0.3">
      <c r="A38" s="13"/>
      <c r="B38" s="64" t="s">
        <v>75</v>
      </c>
      <c r="C38" s="64"/>
      <c r="D38" s="64"/>
      <c r="E38" s="64"/>
      <c r="F38" s="64"/>
      <c r="G38" s="64"/>
      <c r="H38" s="64"/>
      <c r="I38" s="64"/>
      <c r="J38" s="64"/>
      <c r="K38" s="13"/>
      <c r="M38" s="57"/>
      <c r="N38" s="57"/>
      <c r="O38" s="57"/>
      <c r="P38" s="57"/>
      <c r="Q38" s="57"/>
      <c r="R38" s="58"/>
      <c r="S38" s="58"/>
      <c r="T38" s="54"/>
      <c r="U38" s="54"/>
      <c r="V38" s="54"/>
      <c r="W38" s="54"/>
      <c r="X38" s="54"/>
      <c r="Y38" s="54"/>
    </row>
    <row r="39" spans="1:25" s="12" customFormat="1" ht="13.8" x14ac:dyDescent="0.3">
      <c r="A39" s="13"/>
      <c r="B39" s="64"/>
      <c r="C39" s="64"/>
      <c r="D39" s="64"/>
      <c r="E39" s="64"/>
      <c r="F39" s="64"/>
      <c r="G39" s="64"/>
      <c r="H39" s="64"/>
      <c r="I39" s="64"/>
      <c r="J39" s="64"/>
      <c r="K39" s="13"/>
      <c r="M39" s="57"/>
      <c r="N39" s="57"/>
      <c r="O39" s="57"/>
      <c r="P39" s="57"/>
      <c r="Q39" s="57"/>
      <c r="R39" s="58"/>
      <c r="S39" s="58"/>
      <c r="T39" s="54"/>
      <c r="U39" s="54"/>
      <c r="V39" s="54"/>
      <c r="W39" s="54"/>
      <c r="X39" s="54"/>
      <c r="Y39" s="54"/>
    </row>
    <row r="40" spans="1:25" s="12" customFormat="1" ht="13.8" x14ac:dyDescent="0.3">
      <c r="A40" s="13"/>
      <c r="B40" s="63"/>
      <c r="C40" s="63"/>
      <c r="D40" s="63"/>
      <c r="E40" s="63"/>
      <c r="F40" s="63"/>
      <c r="G40" s="63"/>
      <c r="H40" s="63"/>
      <c r="I40" s="63"/>
      <c r="J40" s="63"/>
      <c r="K40" s="13"/>
      <c r="M40" s="57"/>
      <c r="N40" s="57"/>
      <c r="O40" s="57"/>
      <c r="P40" s="57"/>
      <c r="Q40" s="57"/>
      <c r="R40" s="58"/>
      <c r="S40" s="58"/>
      <c r="T40" s="54"/>
      <c r="U40" s="54"/>
      <c r="V40" s="54"/>
      <c r="W40" s="54"/>
      <c r="X40" s="54"/>
      <c r="Y40" s="54"/>
    </row>
    <row r="41" spans="1:25" s="12" customFormat="1" ht="13.8" x14ac:dyDescent="0.3">
      <c r="A41" s="13"/>
      <c r="B41" s="64" t="s">
        <v>76</v>
      </c>
      <c r="C41" s="64"/>
      <c r="D41" s="64"/>
      <c r="E41" s="64"/>
      <c r="F41" s="64"/>
      <c r="G41" s="64"/>
      <c r="H41" s="64"/>
      <c r="I41" s="64"/>
      <c r="J41" s="64"/>
      <c r="K41" s="13"/>
      <c r="M41" s="57"/>
      <c r="N41" s="57"/>
      <c r="O41" s="57"/>
      <c r="P41" s="57"/>
      <c r="Q41" s="57"/>
      <c r="R41" s="58"/>
      <c r="S41" s="58"/>
      <c r="T41" s="54"/>
      <c r="U41" s="54"/>
      <c r="V41" s="54"/>
      <c r="W41" s="54"/>
      <c r="X41" s="54"/>
      <c r="Y41" s="54"/>
    </row>
    <row r="42" spans="1:25" s="12" customFormat="1" ht="13.8" x14ac:dyDescent="0.3">
      <c r="A42" s="13"/>
      <c r="B42" s="64"/>
      <c r="C42" s="64"/>
      <c r="D42" s="64"/>
      <c r="E42" s="64"/>
      <c r="F42" s="64"/>
      <c r="G42" s="64"/>
      <c r="H42" s="64"/>
      <c r="I42" s="64"/>
      <c r="J42" s="64"/>
      <c r="K42" s="13"/>
      <c r="M42" s="57"/>
      <c r="N42" s="57"/>
      <c r="O42" s="57"/>
      <c r="P42" s="57"/>
      <c r="Q42" s="57"/>
      <c r="R42" s="58"/>
      <c r="S42" s="58"/>
      <c r="T42" s="54"/>
      <c r="U42" s="54"/>
      <c r="V42" s="54"/>
      <c r="W42" s="54"/>
      <c r="X42" s="54"/>
      <c r="Y42" s="54"/>
    </row>
    <row r="43" spans="1:25" s="12" customFormat="1" ht="13.8" x14ac:dyDescent="0.3">
      <c r="A43" s="13"/>
      <c r="B43" s="64"/>
      <c r="C43" s="64"/>
      <c r="D43" s="64"/>
      <c r="E43" s="64"/>
      <c r="F43" s="64"/>
      <c r="G43" s="64"/>
      <c r="H43" s="64"/>
      <c r="I43" s="64"/>
      <c r="J43" s="64"/>
      <c r="K43" s="13"/>
      <c r="M43" s="57"/>
      <c r="N43" s="57"/>
      <c r="O43" s="57"/>
      <c r="P43" s="57"/>
      <c r="Q43" s="57"/>
      <c r="R43" s="58"/>
      <c r="S43" s="58"/>
      <c r="T43" s="54"/>
      <c r="U43" s="54"/>
      <c r="V43" s="54"/>
      <c r="W43" s="54"/>
      <c r="X43" s="54"/>
      <c r="Y43" s="54"/>
    </row>
    <row r="44" spans="1:25" s="12" customFormat="1" ht="13.8" x14ac:dyDescent="0.3">
      <c r="A44" s="13"/>
      <c r="B44" s="63"/>
      <c r="C44" s="63"/>
      <c r="D44" s="63"/>
      <c r="E44" s="63"/>
      <c r="F44" s="63"/>
      <c r="G44" s="63"/>
      <c r="H44" s="63"/>
      <c r="I44" s="63"/>
      <c r="J44" s="63"/>
      <c r="K44" s="13"/>
      <c r="M44" s="57"/>
      <c r="N44" s="57"/>
      <c r="O44" s="57"/>
      <c r="P44" s="57"/>
      <c r="Q44" s="57"/>
      <c r="R44" s="58"/>
      <c r="S44" s="58"/>
      <c r="T44" s="54"/>
      <c r="U44" s="54"/>
      <c r="V44" s="54"/>
      <c r="W44" s="54"/>
      <c r="X44" s="54"/>
      <c r="Y44" s="54"/>
    </row>
    <row r="45" spans="1:25" s="12" customFormat="1" ht="12.75" customHeight="1" x14ac:dyDescent="0.3">
      <c r="A45" s="13"/>
      <c r="B45" s="64" t="s">
        <v>63</v>
      </c>
      <c r="C45" s="64"/>
      <c r="D45" s="64"/>
      <c r="E45" s="64"/>
      <c r="F45" s="64"/>
      <c r="G45" s="64"/>
      <c r="H45" s="64"/>
      <c r="I45" s="64"/>
      <c r="J45" s="64"/>
      <c r="K45" s="13"/>
      <c r="M45" s="57"/>
      <c r="N45" s="57"/>
      <c r="O45" s="57"/>
      <c r="P45" s="57"/>
      <c r="Q45" s="57"/>
      <c r="R45" s="58"/>
      <c r="S45" s="58"/>
      <c r="T45" s="54"/>
      <c r="U45" s="54"/>
      <c r="V45" s="54"/>
      <c r="W45" s="54"/>
      <c r="X45" s="54"/>
      <c r="Y45" s="54"/>
    </row>
    <row r="46" spans="1:25" s="12" customFormat="1" ht="13.8" x14ac:dyDescent="0.3">
      <c r="A46" s="13"/>
      <c r="B46" s="64"/>
      <c r="C46" s="64"/>
      <c r="D46" s="64"/>
      <c r="E46" s="64"/>
      <c r="F46" s="64"/>
      <c r="G46" s="64"/>
      <c r="H46" s="64"/>
      <c r="I46" s="64"/>
      <c r="J46" s="64"/>
      <c r="K46" s="13"/>
      <c r="M46" s="57"/>
      <c r="N46" s="57"/>
      <c r="O46" s="57"/>
      <c r="P46" s="57"/>
      <c r="Q46" s="57"/>
      <c r="R46" s="58"/>
      <c r="S46" s="58"/>
      <c r="T46" s="54"/>
      <c r="U46" s="54"/>
      <c r="V46" s="54"/>
      <c r="W46" s="54"/>
      <c r="X46" s="54"/>
      <c r="Y46" s="54"/>
    </row>
    <row r="47" spans="1:25" s="12" customFormat="1" ht="13.8" x14ac:dyDescent="0.3">
      <c r="A47" s="13"/>
      <c r="B47" s="64"/>
      <c r="C47" s="64"/>
      <c r="D47" s="64"/>
      <c r="E47" s="64"/>
      <c r="F47" s="64"/>
      <c r="G47" s="64"/>
      <c r="H47" s="64"/>
      <c r="I47" s="64"/>
      <c r="J47" s="64"/>
      <c r="K47" s="13"/>
      <c r="M47" s="57"/>
      <c r="N47" s="57"/>
      <c r="O47" s="57"/>
      <c r="P47" s="57"/>
      <c r="Q47" s="57"/>
      <c r="R47" s="58"/>
      <c r="S47" s="58"/>
      <c r="T47" s="54"/>
      <c r="U47" s="54"/>
      <c r="V47" s="54"/>
      <c r="W47" s="54"/>
      <c r="X47" s="54"/>
      <c r="Y47" s="54"/>
    </row>
    <row r="48" spans="1:25" s="12" customFormat="1" ht="12.75" customHeight="1" x14ac:dyDescent="0.3">
      <c r="A48" s="13"/>
      <c r="B48" s="64"/>
      <c r="C48" s="64"/>
      <c r="D48" s="64"/>
      <c r="E48" s="64"/>
      <c r="F48" s="64"/>
      <c r="G48" s="64"/>
      <c r="H48" s="64"/>
      <c r="I48" s="64"/>
      <c r="J48" s="64"/>
      <c r="K48" s="13"/>
      <c r="M48" s="57"/>
      <c r="N48" s="57"/>
      <c r="O48" s="57"/>
      <c r="P48" s="57"/>
      <c r="Q48" s="57"/>
      <c r="R48" s="58"/>
      <c r="S48" s="58"/>
      <c r="T48" s="54"/>
      <c r="U48" s="54"/>
      <c r="V48" s="54"/>
      <c r="W48" s="54"/>
      <c r="X48" s="54"/>
      <c r="Y48" s="54"/>
    </row>
    <row r="49" spans="1:25" s="12" customFormat="1" ht="13.8" x14ac:dyDescent="0.3">
      <c r="A49" s="13"/>
      <c r="B49" s="13" t="s">
        <v>77</v>
      </c>
      <c r="C49" s="13"/>
      <c r="D49" s="13"/>
      <c r="E49" s="13"/>
      <c r="F49" s="13"/>
      <c r="G49" s="13"/>
      <c r="H49" s="13"/>
      <c r="I49" s="13"/>
      <c r="J49" s="13"/>
      <c r="K49" s="13"/>
      <c r="M49" s="57"/>
      <c r="N49" s="57"/>
      <c r="O49" s="57"/>
      <c r="P49" s="57"/>
      <c r="Q49" s="57"/>
      <c r="R49" s="58"/>
      <c r="S49" s="58"/>
      <c r="T49" s="54"/>
      <c r="U49" s="54"/>
      <c r="V49" s="54"/>
      <c r="W49" s="54"/>
      <c r="X49" s="54"/>
      <c r="Y49" s="54"/>
    </row>
    <row r="50" spans="1:25" s="12" customFormat="1" ht="13.8" x14ac:dyDescent="0.3">
      <c r="A50" s="13"/>
      <c r="B50" s="13"/>
      <c r="C50" s="13"/>
      <c r="D50" s="13"/>
      <c r="F50" s="66" t="s">
        <v>78</v>
      </c>
      <c r="G50" s="68"/>
      <c r="H50" s="13"/>
      <c r="I50" s="13"/>
      <c r="J50" s="13"/>
      <c r="K50" s="13"/>
      <c r="M50" s="57"/>
      <c r="N50" s="57"/>
      <c r="O50" s="57"/>
      <c r="P50" s="57"/>
      <c r="Q50" s="57"/>
      <c r="R50" s="58"/>
      <c r="S50" s="58"/>
      <c r="T50" s="54"/>
      <c r="U50" s="54"/>
      <c r="V50" s="54"/>
      <c r="W50" s="54"/>
      <c r="X50" s="54"/>
      <c r="Y50" s="54"/>
    </row>
    <row r="51" spans="1:25" s="12" customFormat="1" ht="13.8" x14ac:dyDescent="0.3">
      <c r="A51" s="13"/>
      <c r="B51" s="13"/>
      <c r="C51" s="13"/>
      <c r="D51" s="13"/>
      <c r="E51" s="13"/>
      <c r="F51" s="13"/>
      <c r="G51" s="13"/>
      <c r="H51" s="13"/>
      <c r="I51" s="13"/>
      <c r="J51" s="13"/>
      <c r="K51" s="13"/>
      <c r="M51" s="57"/>
      <c r="N51" s="57"/>
      <c r="O51" s="57"/>
      <c r="P51" s="57"/>
      <c r="Q51" s="57"/>
      <c r="R51" s="58"/>
      <c r="S51" s="58"/>
      <c r="T51" s="54"/>
      <c r="U51" s="54"/>
      <c r="V51" s="54"/>
      <c r="W51" s="54"/>
      <c r="X51" s="54"/>
      <c r="Y51" s="54"/>
    </row>
    <row r="52" spans="1:25" s="12" customFormat="1" ht="12.75" customHeight="1" x14ac:dyDescent="0.3">
      <c r="A52" s="13"/>
      <c r="B52" s="14" t="s">
        <v>79</v>
      </c>
      <c r="C52" s="13"/>
      <c r="D52" s="13"/>
      <c r="E52" s="13"/>
      <c r="F52" s="13"/>
      <c r="G52" s="13"/>
      <c r="H52" s="13"/>
      <c r="I52" s="13"/>
      <c r="J52" s="13"/>
      <c r="K52" s="13"/>
      <c r="M52" s="57"/>
      <c r="N52" s="57"/>
      <c r="O52" s="57"/>
      <c r="P52" s="57"/>
      <c r="Q52" s="57"/>
      <c r="R52" s="58"/>
      <c r="S52" s="58"/>
      <c r="T52" s="54"/>
      <c r="U52" s="54"/>
      <c r="V52" s="54"/>
      <c r="W52" s="54"/>
      <c r="X52" s="54"/>
      <c r="Y52" s="54"/>
    </row>
    <row r="53" spans="1:25" s="12" customFormat="1" ht="13.8" x14ac:dyDescent="0.3">
      <c r="A53" s="13"/>
      <c r="B53" s="13"/>
      <c r="C53" s="13"/>
      <c r="D53" s="13"/>
      <c r="E53" s="13"/>
      <c r="F53" s="13"/>
      <c r="G53" s="13"/>
      <c r="H53" s="13"/>
      <c r="I53" s="13"/>
      <c r="J53" s="13"/>
      <c r="K53" s="13"/>
      <c r="M53" s="57"/>
      <c r="N53" s="57"/>
      <c r="O53" s="57"/>
      <c r="P53" s="57"/>
      <c r="Q53" s="57"/>
      <c r="R53" s="58"/>
      <c r="S53" s="58"/>
      <c r="T53" s="54"/>
      <c r="U53" s="54"/>
      <c r="V53" s="54"/>
      <c r="W53" s="54"/>
      <c r="X53" s="54"/>
      <c r="Y53" s="54"/>
    </row>
    <row r="54" spans="1:25" s="12" customFormat="1" ht="13.8" x14ac:dyDescent="0.3">
      <c r="A54" s="13"/>
      <c r="B54" s="69" t="s">
        <v>80</v>
      </c>
      <c r="C54" s="69"/>
      <c r="D54" s="69"/>
      <c r="E54" s="69"/>
      <c r="F54" s="69"/>
      <c r="G54" s="69"/>
      <c r="H54" s="69"/>
      <c r="I54" s="69"/>
      <c r="J54" s="69"/>
      <c r="K54" s="13"/>
      <c r="M54" s="57"/>
      <c r="N54" s="57"/>
      <c r="O54" s="57"/>
      <c r="P54" s="57"/>
      <c r="Q54" s="57"/>
      <c r="R54" s="58"/>
      <c r="S54" s="58"/>
      <c r="T54" s="54"/>
      <c r="U54" s="54"/>
      <c r="V54" s="54"/>
      <c r="W54" s="54"/>
      <c r="X54" s="54"/>
      <c r="Y54" s="54"/>
    </row>
    <row r="55" spans="1:25" s="12" customFormat="1" ht="13.8" x14ac:dyDescent="0.3">
      <c r="A55" s="13"/>
      <c r="B55" s="69"/>
      <c r="C55" s="69"/>
      <c r="D55" s="69"/>
      <c r="E55" s="69"/>
      <c r="F55" s="69"/>
      <c r="G55" s="69"/>
      <c r="H55" s="69"/>
      <c r="I55" s="69"/>
      <c r="J55" s="69"/>
      <c r="K55" s="13"/>
      <c r="M55" s="57"/>
      <c r="N55" s="57"/>
      <c r="O55" s="57"/>
      <c r="P55" s="57"/>
      <c r="Q55" s="57"/>
      <c r="R55" s="58"/>
      <c r="S55" s="58"/>
      <c r="T55" s="54"/>
      <c r="U55" s="54"/>
      <c r="V55" s="54"/>
      <c r="W55" s="54"/>
      <c r="X55" s="54"/>
      <c r="Y55" s="54"/>
    </row>
    <row r="56" spans="1:25" s="12" customFormat="1" ht="13.8" x14ac:dyDescent="0.3">
      <c r="A56" s="13"/>
      <c r="B56" s="69"/>
      <c r="C56" s="69"/>
      <c r="D56" s="69"/>
      <c r="E56" s="69"/>
      <c r="F56" s="69"/>
      <c r="G56" s="69"/>
      <c r="H56" s="69"/>
      <c r="I56" s="69"/>
      <c r="J56" s="69"/>
      <c r="K56" s="13"/>
      <c r="M56" s="57"/>
      <c r="N56" s="57"/>
      <c r="O56"/>
      <c r="P56" s="57"/>
      <c r="Q56" s="57"/>
      <c r="R56" s="58"/>
      <c r="S56" s="58"/>
      <c r="T56" s="54"/>
      <c r="U56" s="54"/>
      <c r="V56" s="54"/>
      <c r="W56" s="54"/>
      <c r="X56" s="54"/>
      <c r="Y56" s="54"/>
    </row>
    <row r="57" spans="1:25" s="12" customFormat="1" ht="13.8" x14ac:dyDescent="0.3">
      <c r="A57" s="13"/>
      <c r="B57" s="13"/>
      <c r="C57" s="13"/>
      <c r="D57" s="13"/>
      <c r="F57" s="68"/>
      <c r="G57" s="13"/>
      <c r="H57" s="13"/>
      <c r="I57" s="13"/>
      <c r="J57" s="13"/>
      <c r="K57" s="13"/>
      <c r="M57" s="57"/>
      <c r="N57" s="57"/>
      <c r="O57" s="57"/>
      <c r="P57" s="57"/>
      <c r="Q57" s="57"/>
      <c r="R57" s="58"/>
      <c r="S57" s="58"/>
      <c r="T57" s="54"/>
      <c r="U57" s="54"/>
      <c r="V57" s="54"/>
      <c r="W57" s="54"/>
      <c r="X57" s="54"/>
      <c r="Y57" s="54"/>
    </row>
    <row r="58" spans="1:25" s="12" customFormat="1" ht="13.8" x14ac:dyDescent="0.3">
      <c r="A58" s="13"/>
      <c r="B58" s="13"/>
      <c r="C58" s="13"/>
      <c r="D58" s="13"/>
      <c r="E58" s="13"/>
      <c r="F58" s="13"/>
      <c r="G58" s="13"/>
      <c r="H58" s="13"/>
      <c r="I58" s="13"/>
      <c r="J58" s="13"/>
      <c r="K58" s="13"/>
      <c r="M58" s="57"/>
      <c r="N58" s="57"/>
      <c r="O58" s="57"/>
      <c r="P58" s="57"/>
      <c r="Q58" s="57"/>
      <c r="R58" s="58"/>
      <c r="S58" s="58"/>
      <c r="T58" s="54"/>
      <c r="U58" s="54"/>
      <c r="V58" s="54"/>
      <c r="W58" s="54"/>
      <c r="X58" s="54"/>
      <c r="Y58" s="54"/>
    </row>
    <row r="59" spans="1:25" s="12" customFormat="1" ht="13.8" x14ac:dyDescent="0.3">
      <c r="K59" s="13"/>
      <c r="M59" s="57"/>
      <c r="N59" s="57"/>
      <c r="O59" s="70"/>
      <c r="P59" s="57"/>
      <c r="Q59" s="57"/>
      <c r="R59" s="58"/>
      <c r="S59" s="58"/>
      <c r="T59" s="54"/>
      <c r="U59" s="54"/>
      <c r="V59" s="54"/>
      <c r="W59" s="54"/>
      <c r="X59" s="54"/>
      <c r="Y59" s="54"/>
    </row>
    <row r="60" spans="1:25" s="12" customFormat="1" ht="13.8" x14ac:dyDescent="0.3">
      <c r="A60" s="13"/>
      <c r="B60" s="13" t="s">
        <v>81</v>
      </c>
      <c r="C60" s="13"/>
      <c r="D60" s="13"/>
      <c r="E60" s="13"/>
      <c r="F60" s="13"/>
      <c r="G60" s="13"/>
      <c r="H60" s="13"/>
      <c r="I60" s="13"/>
      <c r="J60" s="13"/>
      <c r="K60" s="13"/>
      <c r="M60" s="57"/>
      <c r="N60" s="57"/>
      <c r="O60" s="57"/>
      <c r="P60" s="57"/>
      <c r="Q60" s="57"/>
      <c r="R60" s="58"/>
      <c r="S60" s="58"/>
      <c r="T60" s="54"/>
      <c r="U60" s="54"/>
      <c r="V60" s="54"/>
      <c r="W60" s="54"/>
      <c r="X60" s="54"/>
      <c r="Y60" s="54"/>
    </row>
    <row r="61" spans="1:25" s="12" customFormat="1" ht="13.8" x14ac:dyDescent="0.3">
      <c r="A61" s="13"/>
      <c r="C61" s="13"/>
      <c r="D61" s="13"/>
      <c r="F61" s="66" t="s">
        <v>82</v>
      </c>
      <c r="G61" s="71"/>
      <c r="H61" s="13"/>
      <c r="I61" s="13"/>
      <c r="J61" s="13"/>
      <c r="K61" s="13"/>
      <c r="M61" s="57"/>
      <c r="N61" s="57"/>
      <c r="O61" s="57"/>
      <c r="P61" s="57"/>
      <c r="Q61" s="57"/>
      <c r="R61" s="58"/>
      <c r="S61" s="58"/>
      <c r="T61" s="54"/>
      <c r="U61" s="54"/>
      <c r="V61" s="54"/>
      <c r="W61" s="54"/>
      <c r="X61" s="54"/>
      <c r="Y61" s="54"/>
    </row>
    <row r="62" spans="1:25" s="12" customFormat="1" ht="13.8" x14ac:dyDescent="0.3">
      <c r="A62" s="13"/>
      <c r="B62" s="13"/>
      <c r="C62" s="13"/>
      <c r="D62" s="13"/>
      <c r="E62" s="13"/>
      <c r="F62" s="13"/>
      <c r="G62" s="13"/>
      <c r="H62" s="13"/>
      <c r="I62" s="13"/>
      <c r="J62" s="13"/>
      <c r="K62" s="13"/>
      <c r="M62" s="57"/>
      <c r="N62" s="57"/>
      <c r="O62" s="57"/>
      <c r="P62" s="57"/>
      <c r="Q62" s="57"/>
      <c r="R62" s="58"/>
      <c r="S62" s="58"/>
      <c r="T62" s="54"/>
      <c r="U62" s="54"/>
      <c r="V62" s="54"/>
      <c r="W62" s="54"/>
      <c r="X62" s="54"/>
      <c r="Y62" s="5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tabSelected="1" view="pageBreakPreview" zoomScale="85" zoomScaleNormal="100" zoomScaleSheetLayoutView="85" workbookViewId="0">
      <selection activeCell="I16" sqref="I16"/>
    </sheetView>
  </sheetViews>
  <sheetFormatPr defaultColWidth="9.109375" defaultRowHeight="15.6" x14ac:dyDescent="0.3"/>
  <cols>
    <col min="1" max="2" width="9.109375" style="9"/>
    <col min="3" max="3" width="9.5546875" style="9" bestFit="1" customWidth="1"/>
    <col min="4" max="11" width="9.109375" style="9"/>
    <col min="12" max="12" width="5.44140625" style="12" customWidth="1"/>
    <col min="13" max="17" width="5.33203125" style="11" customWidth="1"/>
    <col min="18" max="19" width="5.33203125" style="10" customWidth="1"/>
    <col min="20" max="16384" width="9.109375" style="9"/>
  </cols>
  <sheetData>
    <row r="1" spans="1:34" s="12" customFormat="1" ht="13.8" x14ac:dyDescent="0.3">
      <c r="B1" s="23" t="s">
        <v>15</v>
      </c>
      <c r="C1" s="32" t="s">
        <v>36</v>
      </c>
      <c r="D1" s="28"/>
      <c r="E1" s="28"/>
      <c r="F1" s="30" t="s">
        <v>35</v>
      </c>
      <c r="G1" s="31">
        <f>X1</f>
        <v>1</v>
      </c>
      <c r="H1" s="28"/>
      <c r="M1" s="34" t="s">
        <v>34</v>
      </c>
      <c r="N1" s="34" t="s">
        <v>27</v>
      </c>
      <c r="O1" s="34" t="s">
        <v>33</v>
      </c>
      <c r="P1" s="34" t="s">
        <v>33</v>
      </c>
      <c r="Q1" s="34" t="s">
        <v>33</v>
      </c>
      <c r="R1" s="34" t="s">
        <v>32</v>
      </c>
      <c r="S1" s="34" t="s">
        <v>31</v>
      </c>
      <c r="T1" s="12" t="s">
        <v>30</v>
      </c>
      <c r="W1" s="23" t="s">
        <v>29</v>
      </c>
      <c r="X1" s="20">
        <f>SUM(M:M)</f>
        <v>1</v>
      </c>
    </row>
    <row r="2" spans="1:34" s="12" customFormat="1" ht="13.8" x14ac:dyDescent="0.3">
      <c r="B2" s="23" t="s">
        <v>13</v>
      </c>
      <c r="C2" s="32" t="s">
        <v>2</v>
      </c>
      <c r="D2" s="28"/>
      <c r="E2" s="28"/>
      <c r="F2" s="30" t="s">
        <v>28</v>
      </c>
      <c r="G2" s="32" t="s">
        <v>66</v>
      </c>
      <c r="H2" s="28"/>
      <c r="M2" s="16" t="s">
        <v>26</v>
      </c>
      <c r="N2" s="16" t="s">
        <v>26</v>
      </c>
      <c r="O2" s="16" t="s">
        <v>27</v>
      </c>
      <c r="P2" s="16" t="s">
        <v>27</v>
      </c>
      <c r="Q2" s="16" t="s">
        <v>27</v>
      </c>
      <c r="R2" s="16" t="s">
        <v>26</v>
      </c>
      <c r="S2" s="16" t="s">
        <v>26</v>
      </c>
      <c r="W2" s="23" t="s">
        <v>25</v>
      </c>
      <c r="X2" s="20">
        <f>SUM(N:N)</f>
        <v>0</v>
      </c>
    </row>
    <row r="3" spans="1:34" s="12" customFormat="1" ht="13.8" x14ac:dyDescent="0.3">
      <c r="B3" s="23" t="s">
        <v>11</v>
      </c>
      <c r="C3" s="33" t="s">
        <v>64</v>
      </c>
      <c r="D3" s="28"/>
      <c r="E3" s="28"/>
      <c r="F3" s="30" t="s">
        <v>24</v>
      </c>
      <c r="G3" s="32" t="s">
        <v>65</v>
      </c>
      <c r="H3" s="28"/>
      <c r="M3" s="16"/>
      <c r="N3" s="16"/>
      <c r="O3" s="16"/>
      <c r="P3" s="16"/>
      <c r="Q3" s="16"/>
      <c r="R3" s="16"/>
      <c r="S3" s="16"/>
      <c r="W3" s="23" t="s">
        <v>19</v>
      </c>
      <c r="X3" s="20">
        <f>SUM(O:O)</f>
        <v>0</v>
      </c>
    </row>
    <row r="4" spans="1:34" s="12" customFormat="1" ht="13.8" x14ac:dyDescent="0.3">
      <c r="B4" s="23" t="s">
        <v>23</v>
      </c>
      <c r="C4" s="20"/>
      <c r="F4" s="23" t="s">
        <v>22</v>
      </c>
      <c r="G4" s="22" t="s">
        <v>55</v>
      </c>
      <c r="M4" s="16"/>
      <c r="N4" s="16"/>
      <c r="O4" s="16"/>
      <c r="P4" s="16"/>
      <c r="Q4" s="11"/>
      <c r="R4" s="10"/>
      <c r="S4" s="10"/>
      <c r="W4" s="23" t="s">
        <v>19</v>
      </c>
      <c r="X4" s="20">
        <f>SUM(P:P)</f>
        <v>0</v>
      </c>
    </row>
    <row r="5" spans="1:34" s="12" customFormat="1" ht="13.8" x14ac:dyDescent="0.3">
      <c r="B5" s="23" t="s">
        <v>20</v>
      </c>
      <c r="C5" s="22" t="s">
        <v>61</v>
      </c>
      <c r="E5" s="23"/>
      <c r="M5" s="16"/>
      <c r="N5" s="16"/>
      <c r="O5" s="16"/>
      <c r="P5" s="16"/>
      <c r="Q5" s="11"/>
      <c r="R5" s="10"/>
      <c r="S5" s="10"/>
      <c r="W5" s="23" t="s">
        <v>19</v>
      </c>
      <c r="X5" s="20">
        <f>SUM(Q:Q)</f>
        <v>0</v>
      </c>
    </row>
    <row r="6" spans="1:34" s="12" customFormat="1" ht="13.8" x14ac:dyDescent="0.3">
      <c r="B6" s="12" t="s">
        <v>18</v>
      </c>
      <c r="C6" s="41"/>
      <c r="M6" s="16"/>
      <c r="N6" s="16"/>
      <c r="O6" s="16"/>
      <c r="P6" s="16"/>
      <c r="Q6" s="11"/>
      <c r="R6" s="10"/>
      <c r="S6" s="10"/>
      <c r="W6" s="23" t="s">
        <v>17</v>
      </c>
      <c r="X6" s="20">
        <f>SUM(R:R)</f>
        <v>0</v>
      </c>
    </row>
    <row r="7" spans="1:34" s="12" customFormat="1" ht="13.8" x14ac:dyDescent="0.3">
      <c r="M7" s="16"/>
      <c r="N7" s="16"/>
      <c r="O7" s="16"/>
      <c r="P7" s="16"/>
      <c r="Q7" s="11"/>
      <c r="R7" s="10"/>
      <c r="S7" s="10"/>
      <c r="W7" s="23" t="s">
        <v>16</v>
      </c>
      <c r="X7" s="20">
        <f>SUM(S:S)</f>
        <v>0</v>
      </c>
    </row>
    <row r="8" spans="1:34" s="12" customFormat="1" ht="13.8" x14ac:dyDescent="0.3">
      <c r="A8" s="27"/>
      <c r="E8" s="23" t="s">
        <v>15</v>
      </c>
      <c r="F8" s="20" t="str">
        <f>$C$1</f>
        <v>R. Abbott</v>
      </c>
      <c r="H8" s="22"/>
      <c r="I8" s="23" t="s">
        <v>14</v>
      </c>
      <c r="J8" s="26" t="str">
        <f>$G$2</f>
        <v>AA-SM-240</v>
      </c>
      <c r="K8" s="25"/>
      <c r="L8" s="24"/>
      <c r="M8" s="16"/>
      <c r="N8" s="16"/>
      <c r="O8" s="16"/>
      <c r="P8" s="16"/>
      <c r="Q8" s="11"/>
      <c r="R8" s="10"/>
      <c r="S8" s="10"/>
    </row>
    <row r="9" spans="1:34" s="12" customFormat="1" ht="13.8" x14ac:dyDescent="0.3">
      <c r="E9" s="23" t="s">
        <v>13</v>
      </c>
      <c r="F9" s="22" t="str">
        <f>$C$2</f>
        <v xml:space="preserve"> </v>
      </c>
      <c r="H9" s="22"/>
      <c r="I9" s="23" t="s">
        <v>12</v>
      </c>
      <c r="J9" s="25" t="str">
        <f>$G$3</f>
        <v>IR</v>
      </c>
      <c r="K9" s="25"/>
      <c r="L9" s="24"/>
      <c r="M9" s="16">
        <v>1</v>
      </c>
      <c r="N9" s="16"/>
      <c r="O9" s="16"/>
      <c r="P9" s="16"/>
      <c r="Q9" s="11"/>
      <c r="R9" s="10"/>
      <c r="S9" s="10"/>
    </row>
    <row r="10" spans="1:34" s="12" customFormat="1" ht="13.8" x14ac:dyDescent="0.3">
      <c r="E10" s="23" t="s">
        <v>11</v>
      </c>
      <c r="F10" s="22" t="str">
        <f>$C$3</f>
        <v>20/10/2013</v>
      </c>
      <c r="H10" s="22"/>
      <c r="I10" s="23" t="s">
        <v>10</v>
      </c>
      <c r="J10" s="20" t="str">
        <f>L10&amp;" of "&amp;$G$1</f>
        <v>1 of 1</v>
      </c>
      <c r="K10" s="22"/>
      <c r="L10" s="24">
        <f>SUM($M$1:M9)</f>
        <v>1</v>
      </c>
      <c r="M10" s="16"/>
      <c r="N10" s="16"/>
      <c r="O10" s="16"/>
      <c r="P10" s="16"/>
      <c r="Q10" s="11"/>
      <c r="R10" s="10"/>
      <c r="S10" s="10"/>
    </row>
    <row r="11" spans="1:34" s="12" customFormat="1" ht="13.8" x14ac:dyDescent="0.3">
      <c r="E11" s="23" t="s">
        <v>9</v>
      </c>
      <c r="F11" s="22" t="str">
        <f>$C$5</f>
        <v>STANDARD SPREADSHEET METHOD</v>
      </c>
      <c r="I11" s="21"/>
      <c r="J11" s="20"/>
      <c r="M11" s="16"/>
      <c r="N11" s="16"/>
      <c r="O11" s="16"/>
      <c r="P11" s="16"/>
      <c r="Q11" s="16"/>
      <c r="R11" s="16"/>
      <c r="S11" s="16"/>
      <c r="W11" s="4"/>
      <c r="X11" s="2"/>
      <c r="Y11" s="5"/>
      <c r="Z11" s="5"/>
      <c r="AA11" s="1" t="s">
        <v>49</v>
      </c>
      <c r="AB11" s="2"/>
      <c r="AC11" s="1" t="s">
        <v>48</v>
      </c>
      <c r="AD11" s="2"/>
      <c r="AE11" s="2"/>
      <c r="AF11" s="1"/>
      <c r="AG11" s="1"/>
      <c r="AH11" s="2"/>
    </row>
    <row r="12" spans="1:34" x14ac:dyDescent="0.3">
      <c r="B12" s="19" t="str">
        <f>($C$4)&amp;" "&amp;$G$4</f>
        <v xml:space="preserve"> SPRING AND DAMPER WITH INITIAL DISTURBANCE</v>
      </c>
      <c r="M12" s="16"/>
      <c r="N12" s="16"/>
      <c r="O12" s="16"/>
      <c r="P12" s="16"/>
      <c r="Q12" s="18"/>
      <c r="R12" s="18"/>
      <c r="S12" s="18"/>
      <c r="W12" s="2"/>
      <c r="X12" s="6" t="s">
        <v>3</v>
      </c>
      <c r="Y12" s="6" t="s">
        <v>0</v>
      </c>
      <c r="Z12" s="6"/>
      <c r="AA12" s="6" t="s">
        <v>5</v>
      </c>
      <c r="AB12" s="6"/>
      <c r="AC12" s="6" t="s">
        <v>4</v>
      </c>
      <c r="AD12" s="7" t="s">
        <v>50</v>
      </c>
      <c r="AE12" s="7"/>
      <c r="AF12" s="1" t="s">
        <v>54</v>
      </c>
      <c r="AG12" s="1"/>
      <c r="AH12" s="8"/>
    </row>
    <row r="13" spans="1:34" s="12" customFormat="1" ht="13.8" x14ac:dyDescent="0.3">
      <c r="M13" s="16"/>
      <c r="N13" s="16"/>
      <c r="O13" s="16"/>
      <c r="P13" s="16"/>
      <c r="Q13" s="16"/>
      <c r="R13" s="16"/>
      <c r="S13" s="16"/>
      <c r="W13" s="1" t="s">
        <v>47</v>
      </c>
      <c r="X13" s="1">
        <f t="shared" ref="X13:X44" si="0">$F$23</f>
        <v>12</v>
      </c>
      <c r="Y13" s="42">
        <f t="shared" ref="Y13:Y44" si="1">-$C$19*(AC14-X13-$F$20)-$C$22*AA14*2*SQRT($C$19*$C$16)</f>
        <v>3998.2568305562336</v>
      </c>
      <c r="Z13" s="6" t="s">
        <v>45</v>
      </c>
      <c r="AA13" s="44">
        <f t="shared" ref="AA13:AA44" si="2">$F$18*Y13/$C$16+AA14</f>
        <v>-0.98342127944468782</v>
      </c>
      <c r="AB13" s="6" t="s">
        <v>46</v>
      </c>
      <c r="AC13" s="42">
        <f t="shared" ref="AC13:AC44" si="3">$F$18*AA13+AC14</f>
        <v>15.761822979014326</v>
      </c>
      <c r="AD13" s="42">
        <f t="shared" ref="AD13:AD44" si="4">AD14+$F$18</f>
        <v>52.800000000000082</v>
      </c>
      <c r="AE13" s="43"/>
      <c r="AF13" s="45">
        <f t="shared" ref="AF13:AF44" si="5">AA14*$C$26</f>
        <v>-757.63556396192314</v>
      </c>
      <c r="AG13" s="1"/>
      <c r="AH13" s="42"/>
    </row>
    <row r="14" spans="1:34" s="12" customFormat="1" ht="13.8" x14ac:dyDescent="0.3">
      <c r="E14" s="23"/>
      <c r="M14" s="16"/>
      <c r="N14" s="16"/>
      <c r="O14" s="16"/>
      <c r="P14" s="16"/>
      <c r="Q14" s="16"/>
      <c r="R14" s="16"/>
      <c r="S14" s="16"/>
      <c r="W14" s="1" t="s">
        <v>1</v>
      </c>
      <c r="X14" s="1">
        <f t="shared" si="0"/>
        <v>12</v>
      </c>
      <c r="Y14" s="42">
        <f t="shared" si="1"/>
        <v>-160.26196635285123</v>
      </c>
      <c r="Z14" s="6" t="s">
        <v>45</v>
      </c>
      <c r="AA14" s="44">
        <f t="shared" si="2"/>
        <v>-1.3832469625003112</v>
      </c>
      <c r="AB14" s="6" t="s">
        <v>46</v>
      </c>
      <c r="AC14" s="42">
        <f t="shared" si="3"/>
        <v>16.351875746681138</v>
      </c>
      <c r="AD14" s="42">
        <f t="shared" si="4"/>
        <v>52.200000000000081</v>
      </c>
      <c r="AE14" s="42"/>
      <c r="AF14" s="45">
        <f t="shared" si="5"/>
        <v>-748.85765455376406</v>
      </c>
      <c r="AG14" s="1"/>
      <c r="AH14" s="2">
        <f>-$C$19*(AC14-X13-$F$20)-$C$22*AA14*2*SQRT($C$19*$C$16)</f>
        <v>3998.2568305562336</v>
      </c>
    </row>
    <row r="15" spans="1:34" s="12" customFormat="1" ht="13.8" x14ac:dyDescent="0.3">
      <c r="B15" s="12" t="s">
        <v>56</v>
      </c>
      <c r="E15" s="46" t="s">
        <v>51</v>
      </c>
      <c r="F15" s="51" t="str">
        <f>[2]!xln(F16)</f>
        <v>√[5000 / 6000]</v>
      </c>
      <c r="G15" s="51"/>
      <c r="M15" s="11"/>
      <c r="N15" s="11"/>
      <c r="O15" s="11"/>
      <c r="P15" s="11"/>
      <c r="Q15" s="11"/>
      <c r="R15" s="10"/>
      <c r="S15" s="10"/>
      <c r="W15" s="1"/>
      <c r="X15" s="1">
        <f t="shared" si="0"/>
        <v>12</v>
      </c>
      <c r="Y15" s="42">
        <f t="shared" si="1"/>
        <v>-4508.8861281065365</v>
      </c>
      <c r="Z15" s="6" t="s">
        <v>45</v>
      </c>
      <c r="AA15" s="44">
        <f t="shared" si="2"/>
        <v>-1.3672207658650262</v>
      </c>
      <c r="AB15" s="6" t="s">
        <v>46</v>
      </c>
      <c r="AC15" s="42">
        <f t="shared" si="3"/>
        <v>17.181823924181323</v>
      </c>
      <c r="AD15" s="42">
        <f t="shared" si="4"/>
        <v>51.60000000000008</v>
      </c>
      <c r="AE15" s="42"/>
      <c r="AF15" s="45">
        <f t="shared" si="5"/>
        <v>-501.89579039515621</v>
      </c>
      <c r="AG15" s="1"/>
      <c r="AH15" s="1"/>
    </row>
    <row r="16" spans="1:34" s="12" customFormat="1" ht="13.8" x14ac:dyDescent="0.3">
      <c r="B16" s="23" t="s">
        <v>39</v>
      </c>
      <c r="C16" s="62">
        <v>6000</v>
      </c>
      <c r="D16" s="12" t="s">
        <v>59</v>
      </c>
      <c r="E16" s="23" t="s">
        <v>69</v>
      </c>
      <c r="F16" s="52">
        <f>SQRT(C19/C16)</f>
        <v>0.9128709291752769</v>
      </c>
      <c r="G16" s="51"/>
      <c r="M16" s="11"/>
      <c r="N16" s="11"/>
      <c r="O16" s="11"/>
      <c r="P16" s="11"/>
      <c r="Q16" s="11"/>
      <c r="R16" s="10"/>
      <c r="S16" s="10"/>
      <c r="W16" s="1"/>
      <c r="X16" s="1">
        <f t="shared" si="0"/>
        <v>12</v>
      </c>
      <c r="Y16" s="42">
        <f t="shared" si="1"/>
        <v>-7678.4485341492582</v>
      </c>
      <c r="Z16" s="6" t="s">
        <v>45</v>
      </c>
      <c r="AA16" s="44">
        <f t="shared" si="2"/>
        <v>-0.91633215305437243</v>
      </c>
      <c r="AB16" s="6" t="s">
        <v>46</v>
      </c>
      <c r="AC16" s="42">
        <f t="shared" si="3"/>
        <v>18.002156383700338</v>
      </c>
      <c r="AD16" s="42">
        <f t="shared" si="4"/>
        <v>51.000000000000078</v>
      </c>
      <c r="AE16" s="42"/>
      <c r="AF16" s="45">
        <f t="shared" si="5"/>
        <v>-81.329843515553634</v>
      </c>
      <c r="AG16" s="1"/>
      <c r="AH16" s="5" t="e">
        <f ca="1">[1]!forex(AH14,4)</f>
        <v>#NAME?</v>
      </c>
    </row>
    <row r="17" spans="1:34" s="12" customFormat="1" ht="13.8" x14ac:dyDescent="0.3">
      <c r="B17" s="40"/>
      <c r="C17" s="49"/>
      <c r="D17" s="40"/>
      <c r="E17" s="3"/>
      <c r="F17" s="46"/>
      <c r="G17" s="47"/>
      <c r="H17" s="40"/>
      <c r="I17" s="40"/>
      <c r="J17" s="40"/>
      <c r="M17" s="11"/>
      <c r="N17" s="11"/>
      <c r="O17" s="11"/>
      <c r="P17" s="11"/>
      <c r="Q17" s="11"/>
      <c r="R17" s="10"/>
      <c r="S17" s="10"/>
      <c r="W17" s="1"/>
      <c r="X17" s="1">
        <f t="shared" si="0"/>
        <v>12</v>
      </c>
      <c r="Y17" s="42">
        <f t="shared" si="1"/>
        <v>-8594.6593109346741</v>
      </c>
      <c r="Z17" s="6" t="s">
        <v>45</v>
      </c>
      <c r="AA17" s="44">
        <f t="shared" si="2"/>
        <v>-0.14848729963944662</v>
      </c>
      <c r="AB17" s="6" t="s">
        <v>46</v>
      </c>
      <c r="AC17" s="42">
        <f t="shared" si="3"/>
        <v>18.551955675532962</v>
      </c>
      <c r="AD17" s="42">
        <f t="shared" si="4"/>
        <v>50.400000000000077</v>
      </c>
      <c r="AE17" s="42"/>
      <c r="AF17" s="45">
        <f t="shared" si="5"/>
        <v>389.41903435151926</v>
      </c>
      <c r="AG17" s="1"/>
      <c r="AH17" s="1" t="e">
        <f ca="1">[1]!FORVAR(AH14)</f>
        <v>#NAME?</v>
      </c>
    </row>
    <row r="18" spans="1:34" s="12" customFormat="1" ht="13.8" x14ac:dyDescent="0.3">
      <c r="A18" s="13"/>
      <c r="B18" s="40" t="s">
        <v>57</v>
      </c>
      <c r="C18" s="49"/>
      <c r="D18" s="40"/>
      <c r="E18" s="46" t="s">
        <v>41</v>
      </c>
      <c r="F18" s="62">
        <v>0.6</v>
      </c>
      <c r="G18" s="47" t="s">
        <v>60</v>
      </c>
      <c r="H18" s="40"/>
      <c r="I18" s="40"/>
      <c r="J18" s="40"/>
      <c r="K18" s="13"/>
      <c r="M18" s="11"/>
      <c r="N18" s="11"/>
      <c r="O18" s="11"/>
      <c r="P18" s="11"/>
      <c r="Q18" s="11"/>
      <c r="R18" s="10"/>
      <c r="S18" s="10"/>
      <c r="W18" s="1"/>
      <c r="X18" s="1">
        <f t="shared" si="0"/>
        <v>12</v>
      </c>
      <c r="Y18" s="42">
        <f t="shared" si="1"/>
        <v>-6836.1550492820697</v>
      </c>
      <c r="Z18" s="6" t="s">
        <v>45</v>
      </c>
      <c r="AA18" s="44">
        <f t="shared" si="2"/>
        <v>0.71097863145402085</v>
      </c>
      <c r="AB18" s="6" t="s">
        <v>46</v>
      </c>
      <c r="AC18" s="42">
        <f t="shared" si="3"/>
        <v>18.641048055316631</v>
      </c>
      <c r="AD18" s="42">
        <f t="shared" si="4"/>
        <v>49.800000000000075</v>
      </c>
      <c r="AE18" s="42"/>
      <c r="AF18" s="45">
        <f t="shared" si="5"/>
        <v>763.85066706098235</v>
      </c>
      <c r="AG18" s="1"/>
      <c r="AH18" s="1"/>
    </row>
    <row r="19" spans="1:34" s="12" customFormat="1" ht="13.8" x14ac:dyDescent="0.3">
      <c r="A19" s="13"/>
      <c r="B19" s="39" t="s">
        <v>40</v>
      </c>
      <c r="C19" s="62">
        <v>5000</v>
      </c>
      <c r="D19" s="37" t="s">
        <v>37</v>
      </c>
      <c r="E19" s="3"/>
      <c r="F19" s="46" t="s">
        <v>2</v>
      </c>
      <c r="G19" s="48"/>
      <c r="H19" s="37"/>
      <c r="I19" s="37"/>
      <c r="J19" s="37"/>
      <c r="K19" s="13"/>
      <c r="M19" s="11"/>
      <c r="N19" s="11"/>
      <c r="O19" s="11"/>
      <c r="P19" s="11"/>
      <c r="Q19" s="11"/>
      <c r="R19" s="10"/>
      <c r="S19" s="11"/>
      <c r="W19" s="1"/>
      <c r="X19" s="1">
        <f t="shared" si="0"/>
        <v>12</v>
      </c>
      <c r="Y19" s="42">
        <f t="shared" si="1"/>
        <v>-2806.0672745502052</v>
      </c>
      <c r="Z19" s="6" t="s">
        <v>45</v>
      </c>
      <c r="AA19" s="44">
        <f t="shared" si="2"/>
        <v>1.3945941363822278</v>
      </c>
      <c r="AB19" s="6" t="s">
        <v>46</v>
      </c>
      <c r="AC19" s="42">
        <f t="shared" si="3"/>
        <v>18.214460876444218</v>
      </c>
      <c r="AD19" s="42">
        <f t="shared" si="4"/>
        <v>49.200000000000074</v>
      </c>
      <c r="AE19" s="42"/>
      <c r="AF19" s="45">
        <f t="shared" si="5"/>
        <v>917.54530147580135</v>
      </c>
      <c r="AG19" s="1"/>
      <c r="AH19" s="1"/>
    </row>
    <row r="20" spans="1:34" s="12" customFormat="1" ht="13.8" x14ac:dyDescent="0.3">
      <c r="A20" s="13"/>
      <c r="B20" s="37"/>
      <c r="C20" s="50"/>
      <c r="D20" s="37"/>
      <c r="E20" s="46" t="s">
        <v>42</v>
      </c>
      <c r="F20" s="62">
        <v>5</v>
      </c>
      <c r="G20" s="48" t="s">
        <v>38</v>
      </c>
      <c r="H20" s="37"/>
      <c r="I20" s="37"/>
      <c r="J20" s="37"/>
      <c r="K20" s="13"/>
      <c r="M20" s="11"/>
      <c r="N20" s="11"/>
      <c r="O20" s="11"/>
      <c r="P20" s="11"/>
      <c r="Q20" s="11"/>
      <c r="R20" s="10"/>
      <c r="S20" s="10"/>
      <c r="W20" s="1"/>
      <c r="X20" s="1">
        <f t="shared" si="0"/>
        <v>12</v>
      </c>
      <c r="Y20" s="42">
        <f t="shared" si="1"/>
        <v>2348.1487191468982</v>
      </c>
      <c r="Z20" s="6" t="s">
        <v>45</v>
      </c>
      <c r="AA20" s="44">
        <f t="shared" si="2"/>
        <v>1.6752008638372484</v>
      </c>
      <c r="AB20" s="6" t="s">
        <v>46</v>
      </c>
      <c r="AC20" s="42">
        <f t="shared" si="3"/>
        <v>17.377704394614881</v>
      </c>
      <c r="AD20" s="42">
        <f t="shared" si="4"/>
        <v>48.600000000000072</v>
      </c>
      <c r="AE20" s="42"/>
      <c r="AF20" s="45">
        <f t="shared" si="5"/>
        <v>788.93189929043933</v>
      </c>
      <c r="AG20" s="1"/>
      <c r="AH20" s="1"/>
    </row>
    <row r="21" spans="1:34" s="12" customFormat="1" ht="13.8" x14ac:dyDescent="0.3">
      <c r="A21" s="13"/>
      <c r="B21" s="37" t="s">
        <v>58</v>
      </c>
      <c r="C21" s="50"/>
      <c r="D21" s="37"/>
      <c r="E21" s="3"/>
      <c r="F21" s="46" t="s">
        <v>43</v>
      </c>
      <c r="G21" s="48"/>
      <c r="H21" s="37"/>
      <c r="I21" s="37"/>
      <c r="J21" s="37"/>
      <c r="K21" s="13"/>
      <c r="M21" s="11"/>
      <c r="N21" s="11"/>
      <c r="O21" s="11"/>
      <c r="P21" s="11"/>
      <c r="Q21" s="11"/>
      <c r="R21" s="10"/>
      <c r="S21" s="10"/>
      <c r="W21" s="1">
        <f>C19*F23</f>
        <v>60000</v>
      </c>
      <c r="X21" s="1">
        <f t="shared" si="0"/>
        <v>12</v>
      </c>
      <c r="Y21" s="42">
        <f t="shared" si="1"/>
        <v>7055.7669677904414</v>
      </c>
      <c r="Z21" s="6" t="s">
        <v>45</v>
      </c>
      <c r="AA21" s="44">
        <f t="shared" si="2"/>
        <v>1.4403859919225586</v>
      </c>
      <c r="AB21" s="6" t="s">
        <v>46</v>
      </c>
      <c r="AC21" s="42">
        <f t="shared" si="3"/>
        <v>16.372583876312532</v>
      </c>
      <c r="AD21" s="42">
        <f t="shared" si="4"/>
        <v>48.000000000000071</v>
      </c>
      <c r="AE21" s="42"/>
      <c r="AF21" s="45">
        <f t="shared" si="5"/>
        <v>402.47162641457419</v>
      </c>
      <c r="AG21" s="1"/>
      <c r="AH21" s="1"/>
    </row>
    <row r="22" spans="1:34" s="12" customFormat="1" ht="13.8" x14ac:dyDescent="0.3">
      <c r="A22" s="13"/>
      <c r="B22" s="46" t="s">
        <v>52</v>
      </c>
      <c r="C22" s="62">
        <v>0.05</v>
      </c>
      <c r="D22" s="37"/>
      <c r="E22" s="3"/>
      <c r="F22" s="46"/>
      <c r="G22" s="48"/>
      <c r="H22" s="37"/>
      <c r="I22" s="37"/>
      <c r="J22" s="37"/>
      <c r="K22" s="13"/>
      <c r="M22" s="11"/>
      <c r="N22" s="11"/>
      <c r="O22" s="11"/>
      <c r="P22" s="11"/>
      <c r="Q22" s="11"/>
      <c r="R22" s="10"/>
      <c r="S22" s="10"/>
      <c r="W22" s="1"/>
      <c r="X22" s="1">
        <f t="shared" si="0"/>
        <v>12</v>
      </c>
      <c r="Y22" s="42">
        <f t="shared" si="1"/>
        <v>9796.7869749460588</v>
      </c>
      <c r="Z22" s="6" t="s">
        <v>45</v>
      </c>
      <c r="AA22" s="44">
        <f t="shared" si="2"/>
        <v>0.73480929514351445</v>
      </c>
      <c r="AB22" s="6" t="s">
        <v>46</v>
      </c>
      <c r="AC22" s="42">
        <f t="shared" si="3"/>
        <v>15.508352281158997</v>
      </c>
      <c r="AD22" s="42">
        <f t="shared" si="4"/>
        <v>47.40000000000007</v>
      </c>
      <c r="AE22" s="42"/>
      <c r="AF22" s="45">
        <f t="shared" si="5"/>
        <v>-134.1204953105013</v>
      </c>
      <c r="AG22" s="1"/>
      <c r="AH22" s="1"/>
    </row>
    <row r="23" spans="1:34" s="12" customFormat="1" ht="13.8" x14ac:dyDescent="0.3">
      <c r="A23" s="13"/>
      <c r="B23" s="37"/>
      <c r="C23" s="37"/>
      <c r="D23" s="37"/>
      <c r="E23" s="3" t="s">
        <v>44</v>
      </c>
      <c r="F23" s="62">
        <v>12</v>
      </c>
      <c r="G23" s="48" t="s">
        <v>38</v>
      </c>
      <c r="H23" s="37"/>
      <c r="I23" s="37"/>
      <c r="J23" s="37"/>
      <c r="K23" s="13"/>
      <c r="M23" s="11"/>
      <c r="N23" s="11"/>
      <c r="O23" s="11"/>
      <c r="P23" s="11"/>
      <c r="Q23" s="11"/>
      <c r="R23" s="10"/>
      <c r="S23" s="10"/>
      <c r="W23" s="1"/>
      <c r="X23" s="1">
        <f t="shared" si="0"/>
        <v>12</v>
      </c>
      <c r="Y23" s="42">
        <f t="shared" si="1"/>
        <v>9587.2966309174608</v>
      </c>
      <c r="Z23" s="6" t="s">
        <v>45</v>
      </c>
      <c r="AA23" s="44">
        <f t="shared" si="2"/>
        <v>-0.24486940235109134</v>
      </c>
      <c r="AB23" s="6" t="s">
        <v>46</v>
      </c>
      <c r="AC23" s="42">
        <f t="shared" si="3"/>
        <v>15.067466704072888</v>
      </c>
      <c r="AD23" s="42">
        <f t="shared" si="4"/>
        <v>46.800000000000068</v>
      </c>
      <c r="AE23" s="42"/>
      <c r="AF23" s="45">
        <f t="shared" si="5"/>
        <v>-659.23835833517876</v>
      </c>
      <c r="AG23" s="1"/>
      <c r="AH23" s="1"/>
    </row>
    <row r="24" spans="1:34" s="12" customFormat="1" ht="13.8" x14ac:dyDescent="0.3">
      <c r="A24" s="13"/>
      <c r="E24" s="48"/>
      <c r="F24" s="48"/>
      <c r="G24" s="48"/>
      <c r="H24" s="37"/>
      <c r="I24" s="37"/>
      <c r="J24" s="37"/>
      <c r="K24" s="13"/>
      <c r="M24" s="11"/>
      <c r="N24" s="11"/>
      <c r="O24" s="11"/>
      <c r="P24" s="11"/>
      <c r="Q24" s="11"/>
      <c r="R24" s="10"/>
      <c r="S24" s="10"/>
      <c r="W24" s="1"/>
      <c r="X24" s="1">
        <f t="shared" si="0"/>
        <v>12</v>
      </c>
      <c r="Y24" s="42">
        <f t="shared" si="1"/>
        <v>6322.8142328115073</v>
      </c>
      <c r="Z24" s="6" t="s">
        <v>45</v>
      </c>
      <c r="AA24" s="44">
        <f t="shared" si="2"/>
        <v>-1.2035990654428375</v>
      </c>
      <c r="AB24" s="6" t="s">
        <v>46</v>
      </c>
      <c r="AC24" s="42">
        <f t="shared" si="3"/>
        <v>15.214388345483544</v>
      </c>
      <c r="AD24" s="42">
        <f t="shared" si="4"/>
        <v>46.200000000000067</v>
      </c>
      <c r="AE24" s="42"/>
      <c r="AF24" s="45">
        <f t="shared" si="5"/>
        <v>-1005.5531565577371</v>
      </c>
      <c r="AG24" s="1"/>
      <c r="AH24" s="1"/>
    </row>
    <row r="25" spans="1:34" s="12" customFormat="1" ht="13.8" x14ac:dyDescent="0.3">
      <c r="A25" s="13"/>
      <c r="B25" s="23" t="s">
        <v>53</v>
      </c>
      <c r="C25" s="5" t="str">
        <f>[2]!xln(C26)</f>
        <v>0.05 × (2 × √[6000 × 5000])</v>
      </c>
      <c r="E25" s="37"/>
      <c r="F25" s="37"/>
      <c r="G25" s="37"/>
      <c r="H25" s="37"/>
      <c r="I25" s="37"/>
      <c r="J25" s="37"/>
      <c r="K25" s="13"/>
      <c r="M25" s="11"/>
      <c r="N25" s="11"/>
      <c r="O25" s="11"/>
      <c r="P25" s="11"/>
      <c r="Q25" s="11"/>
      <c r="R25" s="10"/>
      <c r="S25" s="10"/>
      <c r="W25" s="1"/>
      <c r="X25" s="1">
        <f t="shared" si="0"/>
        <v>12</v>
      </c>
      <c r="Y25" s="42">
        <f t="shared" si="1"/>
        <v>862.40884442806168</v>
      </c>
      <c r="Z25" s="42"/>
      <c r="AA25" s="44">
        <f t="shared" si="2"/>
        <v>-1.8358804887239881</v>
      </c>
      <c r="AB25" s="6" t="s">
        <v>46</v>
      </c>
      <c r="AC25" s="42">
        <f t="shared" si="3"/>
        <v>15.936547784749246</v>
      </c>
      <c r="AD25" s="42">
        <f t="shared" si="4"/>
        <v>45.600000000000065</v>
      </c>
      <c r="AE25" s="42"/>
      <c r="AF25" s="45">
        <f t="shared" si="5"/>
        <v>-1052.7892343462584</v>
      </c>
      <c r="AG25" s="1"/>
      <c r="AH25" s="1"/>
    </row>
    <row r="26" spans="1:34" s="12" customFormat="1" ht="13.8" x14ac:dyDescent="0.3">
      <c r="A26" s="13"/>
      <c r="B26" s="23" t="s">
        <v>69</v>
      </c>
      <c r="C26" s="42">
        <f>C22*(2*SQRT(C16*C19))</f>
        <v>547.72255750516615</v>
      </c>
      <c r="E26" s="37"/>
      <c r="F26" s="37"/>
      <c r="G26" s="37"/>
      <c r="H26" s="37"/>
      <c r="I26" s="37"/>
      <c r="J26" s="37"/>
      <c r="K26" s="13"/>
      <c r="M26" s="11"/>
      <c r="N26" s="11"/>
      <c r="O26" s="11"/>
      <c r="P26" s="11"/>
      <c r="Q26" s="11"/>
      <c r="R26" s="10"/>
      <c r="S26" s="15"/>
      <c r="W26" s="1"/>
      <c r="X26" s="1">
        <f t="shared" si="0"/>
        <v>12</v>
      </c>
      <c r="Y26" s="42">
        <f t="shared" si="1"/>
        <v>-5188.1203285733873</v>
      </c>
      <c r="Z26" s="42"/>
      <c r="AA26" s="44">
        <f t="shared" si="2"/>
        <v>-1.9221213731667943</v>
      </c>
      <c r="AB26" s="42"/>
      <c r="AC26" s="42">
        <f t="shared" si="3"/>
        <v>17.038076077983639</v>
      </c>
      <c r="AD26" s="42">
        <f t="shared" si="4"/>
        <v>45.000000000000064</v>
      </c>
      <c r="AE26" s="42"/>
      <c r="AF26" s="45">
        <f t="shared" si="5"/>
        <v>-768.62418084518265</v>
      </c>
      <c r="AG26" s="1"/>
      <c r="AH26" s="1"/>
    </row>
    <row r="27" spans="1:34" s="12" customFormat="1" ht="13.8" x14ac:dyDescent="0.3">
      <c r="A27" s="13"/>
      <c r="E27" s="37"/>
      <c r="F27" s="37"/>
      <c r="G27" s="37"/>
      <c r="H27" s="37"/>
      <c r="I27" s="37"/>
      <c r="J27" s="37"/>
      <c r="K27" s="13"/>
      <c r="M27" s="11"/>
      <c r="N27" s="11"/>
      <c r="O27" s="11"/>
      <c r="P27" s="11"/>
      <c r="Q27" s="11"/>
      <c r="R27" s="10"/>
      <c r="S27" s="10"/>
      <c r="W27" s="1"/>
      <c r="X27" s="1">
        <f t="shared" si="0"/>
        <v>12</v>
      </c>
      <c r="Y27" s="42">
        <f t="shared" si="1"/>
        <v>-9942.6285428850388</v>
      </c>
      <c r="Z27" s="42"/>
      <c r="AA27" s="44">
        <f t="shared" si="2"/>
        <v>-1.4033093403094556</v>
      </c>
      <c r="AB27" s="42"/>
      <c r="AC27" s="42">
        <f t="shared" si="3"/>
        <v>18.191348901883714</v>
      </c>
      <c r="AD27" s="42">
        <f t="shared" si="4"/>
        <v>44.400000000000063</v>
      </c>
      <c r="AE27" s="42"/>
      <c r="AF27" s="45">
        <f t="shared" si="5"/>
        <v>-224.04398746189688</v>
      </c>
      <c r="AG27" s="1"/>
      <c r="AH27" s="1"/>
    </row>
    <row r="28" spans="1:34" s="12" customFormat="1" ht="13.8" x14ac:dyDescent="0.3">
      <c r="A28" s="13"/>
      <c r="B28" s="22" t="s">
        <v>67</v>
      </c>
      <c r="E28" s="37"/>
      <c r="F28" s="37"/>
      <c r="G28" s="37"/>
      <c r="H28" s="37"/>
      <c r="I28" s="37"/>
      <c r="J28" s="37"/>
      <c r="K28" s="13"/>
      <c r="M28" s="11"/>
      <c r="N28" s="11"/>
      <c r="O28" s="11"/>
      <c r="P28" s="11"/>
      <c r="Q28" s="11"/>
      <c r="R28" s="10"/>
      <c r="S28" s="10"/>
      <c r="W28" s="1"/>
      <c r="X28" s="1">
        <f t="shared" si="0"/>
        <v>12</v>
      </c>
      <c r="Y28" s="42">
        <f t="shared" si="1"/>
        <v>-11817.012427853313</v>
      </c>
      <c r="Z28" s="42"/>
      <c r="AA28" s="44">
        <f t="shared" si="2"/>
        <v>-0.40904648602095173</v>
      </c>
      <c r="AB28" s="42"/>
      <c r="AC28" s="42">
        <f t="shared" si="3"/>
        <v>19.033334506069387</v>
      </c>
      <c r="AD28" s="42">
        <f t="shared" si="4"/>
        <v>43.800000000000061</v>
      </c>
      <c r="AE28" s="42"/>
      <c r="AF28" s="45">
        <f t="shared" si="5"/>
        <v>423.20043944351806</v>
      </c>
      <c r="AG28" s="1"/>
      <c r="AH28" s="1"/>
    </row>
    <row r="29" spans="1:34" s="12" customFormat="1" ht="13.8" x14ac:dyDescent="0.3">
      <c r="A29" s="13"/>
      <c r="E29" s="37"/>
      <c r="F29" s="37"/>
      <c r="G29" s="37"/>
      <c r="H29" s="37"/>
      <c r="I29" s="37"/>
      <c r="J29" s="37"/>
      <c r="K29" s="13"/>
      <c r="M29" s="11"/>
      <c r="N29" s="11"/>
      <c r="O29" s="11"/>
      <c r="P29" s="11"/>
      <c r="Q29" s="11"/>
      <c r="R29" s="10"/>
      <c r="S29" s="10"/>
      <c r="W29" s="1"/>
      <c r="X29" s="1">
        <f t="shared" si="0"/>
        <v>12</v>
      </c>
      <c r="Y29" s="42">
        <f t="shared" si="1"/>
        <v>-10049.480895318486</v>
      </c>
      <c r="Z29" s="42"/>
      <c r="AA29" s="44">
        <f t="shared" si="2"/>
        <v>0.77265475676437956</v>
      </c>
      <c r="AB29" s="42"/>
      <c r="AC29" s="42">
        <f t="shared" si="3"/>
        <v>19.278762397681959</v>
      </c>
      <c r="AD29" s="42">
        <f t="shared" si="4"/>
        <v>43.20000000000006</v>
      </c>
      <c r="AE29" s="42"/>
      <c r="AF29" s="45">
        <f t="shared" si="5"/>
        <v>973.63317720183284</v>
      </c>
      <c r="AG29" s="1"/>
      <c r="AH29" s="1"/>
    </row>
    <row r="30" spans="1:34" s="12" customFormat="1" ht="13.8" x14ac:dyDescent="0.3">
      <c r="A30" s="13"/>
      <c r="E30" s="37"/>
      <c r="F30" s="37"/>
      <c r="G30" s="37"/>
      <c r="H30" s="37"/>
      <c r="I30" s="37"/>
      <c r="J30" s="37"/>
      <c r="K30" s="13"/>
      <c r="M30" s="11"/>
      <c r="N30" s="11"/>
      <c r="O30" s="11"/>
      <c r="P30" s="11"/>
      <c r="Q30" s="11"/>
      <c r="R30" s="10"/>
      <c r="S30" s="10"/>
      <c r="W30" s="1"/>
      <c r="X30" s="1">
        <f t="shared" si="0"/>
        <v>12</v>
      </c>
      <c r="Y30" s="42">
        <f t="shared" si="1"/>
        <v>-4989.9850963165145</v>
      </c>
      <c r="Z30" s="42"/>
      <c r="AA30" s="44">
        <f t="shared" si="2"/>
        <v>1.7776028462962281</v>
      </c>
      <c r="AB30" s="42"/>
      <c r="AC30" s="42">
        <f t="shared" si="3"/>
        <v>18.81516954362333</v>
      </c>
      <c r="AD30" s="42">
        <f t="shared" si="4"/>
        <v>42.600000000000058</v>
      </c>
      <c r="AE30" s="42"/>
      <c r="AF30" s="45">
        <f t="shared" si="5"/>
        <v>1246.9459170885473</v>
      </c>
      <c r="AG30" s="1"/>
      <c r="AH30" s="42"/>
    </row>
    <row r="31" spans="1:34" s="12" customFormat="1" ht="13.8" x14ac:dyDescent="0.3">
      <c r="A31" s="13"/>
      <c r="E31" s="37"/>
      <c r="F31" s="37"/>
      <c r="G31" s="37"/>
      <c r="H31" s="37"/>
      <c r="I31" s="37"/>
      <c r="J31" s="37"/>
      <c r="K31" s="13"/>
      <c r="M31" s="11"/>
      <c r="N31" s="11"/>
      <c r="O31" s="11"/>
      <c r="P31" s="11"/>
      <c r="Q31" s="11"/>
      <c r="R31" s="10"/>
      <c r="S31" s="10"/>
      <c r="W31" s="1"/>
      <c r="X31" s="1">
        <f t="shared" si="0"/>
        <v>12</v>
      </c>
      <c r="Y31" s="42">
        <f t="shared" si="1"/>
        <v>1946.4292945907523</v>
      </c>
      <c r="Z31" s="42"/>
      <c r="AA31" s="44">
        <f t="shared" si="2"/>
        <v>2.2766013559278795</v>
      </c>
      <c r="AB31" s="42"/>
      <c r="AC31" s="42">
        <f t="shared" si="3"/>
        <v>17.748607835845593</v>
      </c>
      <c r="AD31" s="42">
        <f t="shared" si="4"/>
        <v>42.000000000000057</v>
      </c>
      <c r="AE31" s="42"/>
      <c r="AF31" s="45">
        <f t="shared" si="5"/>
        <v>1140.335593964925</v>
      </c>
      <c r="AG31" s="1"/>
      <c r="AH31" s="1"/>
    </row>
    <row r="32" spans="1:34" s="12" customFormat="1" ht="13.8" x14ac:dyDescent="0.3">
      <c r="A32" s="13"/>
      <c r="B32" s="39"/>
      <c r="C32" s="37"/>
      <c r="D32" s="37"/>
      <c r="E32" s="37"/>
      <c r="F32" s="37"/>
      <c r="G32" s="37"/>
      <c r="H32" s="37"/>
      <c r="I32" s="37"/>
      <c r="J32" s="37"/>
      <c r="K32" s="13"/>
      <c r="M32" s="11"/>
      <c r="N32" s="11"/>
      <c r="O32" s="11"/>
      <c r="P32" s="11"/>
      <c r="Q32" s="11"/>
      <c r="R32" s="10"/>
      <c r="S32" s="10"/>
      <c r="W32" s="1"/>
      <c r="X32" s="1">
        <f t="shared" si="0"/>
        <v>12</v>
      </c>
      <c r="Y32" s="42">
        <f t="shared" si="1"/>
        <v>8667.0166251858154</v>
      </c>
      <c r="Z32" s="42"/>
      <c r="AA32" s="44">
        <f t="shared" si="2"/>
        <v>2.0819584264688045</v>
      </c>
      <c r="AB32" s="42"/>
      <c r="AC32" s="42">
        <f t="shared" si="3"/>
        <v>16.382647022288864</v>
      </c>
      <c r="AD32" s="42">
        <f t="shared" si="4"/>
        <v>41.400000000000055</v>
      </c>
      <c r="AE32" s="42"/>
      <c r="AF32" s="45">
        <f t="shared" si="5"/>
        <v>665.62354277626798</v>
      </c>
      <c r="AG32" s="1"/>
      <c r="AH32" s="1"/>
    </row>
    <row r="33" spans="1:34" s="12" customFormat="1" ht="13.8" x14ac:dyDescent="0.3">
      <c r="A33" s="13"/>
      <c r="B33" s="39"/>
      <c r="C33" s="37"/>
      <c r="D33" s="37"/>
      <c r="E33" s="37"/>
      <c r="F33" s="37"/>
      <c r="G33" s="37"/>
      <c r="H33" s="37"/>
      <c r="I33" s="37"/>
      <c r="J33" s="37"/>
      <c r="M33" s="11"/>
      <c r="N33" s="11"/>
      <c r="O33" s="11"/>
      <c r="P33" s="11"/>
      <c r="Q33" s="11"/>
      <c r="R33" s="10"/>
      <c r="S33" s="15"/>
      <c r="W33" s="1"/>
      <c r="X33" s="1">
        <f t="shared" si="0"/>
        <v>12</v>
      </c>
      <c r="Y33" s="42">
        <f t="shared" si="1"/>
        <v>13026.264825534621</v>
      </c>
      <c r="Z33" s="42"/>
      <c r="AA33" s="44">
        <f t="shared" si="2"/>
        <v>1.2152567639502228</v>
      </c>
      <c r="AB33" s="42"/>
      <c r="AC33" s="42">
        <f t="shared" si="3"/>
        <v>15.133471966407583</v>
      </c>
      <c r="AD33" s="42">
        <f t="shared" si="4"/>
        <v>40.800000000000054</v>
      </c>
      <c r="AE33" s="42"/>
      <c r="AF33" s="45">
        <f t="shared" si="5"/>
        <v>-47.854365721872973</v>
      </c>
      <c r="AG33" s="1"/>
      <c r="AH33" s="1"/>
    </row>
    <row r="34" spans="1:34" s="12" customFormat="1" ht="13.8" x14ac:dyDescent="0.3">
      <c r="A34" s="13"/>
      <c r="B34" s="23"/>
      <c r="G34" s="37"/>
      <c r="H34" s="37"/>
      <c r="I34" s="37"/>
      <c r="J34" s="37"/>
      <c r="M34" s="11"/>
      <c r="N34" s="11"/>
      <c r="O34" s="11"/>
      <c r="P34" s="11"/>
      <c r="Q34" s="11"/>
      <c r="R34" s="10"/>
      <c r="S34" s="10"/>
      <c r="U34" s="36"/>
      <c r="V34" s="65"/>
      <c r="W34" s="1"/>
      <c r="X34" s="1">
        <f t="shared" si="0"/>
        <v>12</v>
      </c>
      <c r="Y34" s="42">
        <f t="shared" si="1"/>
        <v>13503.788634409711</v>
      </c>
      <c r="Z34" s="42"/>
      <c r="AA34" s="44">
        <f t="shared" si="2"/>
        <v>-8.7369718603239388E-2</v>
      </c>
      <c r="AB34" s="42"/>
      <c r="AC34" s="42">
        <f t="shared" si="3"/>
        <v>14.40431790803745</v>
      </c>
      <c r="AD34" s="42">
        <f t="shared" si="4"/>
        <v>40.200000000000053</v>
      </c>
      <c r="AE34" s="42"/>
      <c r="AF34" s="45">
        <f t="shared" si="5"/>
        <v>-787.48733040668128</v>
      </c>
      <c r="AG34" s="1"/>
      <c r="AH34" s="1"/>
    </row>
    <row r="35" spans="1:34" s="12" customFormat="1" ht="13.8" x14ac:dyDescent="0.3">
      <c r="A35" s="13"/>
      <c r="B35" s="39"/>
      <c r="C35" s="37"/>
      <c r="D35" s="37"/>
      <c r="E35" s="37"/>
      <c r="F35" s="37"/>
      <c r="G35" s="37"/>
      <c r="H35" s="37"/>
      <c r="I35" s="37"/>
      <c r="J35" s="37"/>
      <c r="M35" s="11"/>
      <c r="N35" s="11"/>
      <c r="O35" s="11"/>
      <c r="P35" s="11"/>
      <c r="Q35" s="11"/>
      <c r="R35" s="10"/>
      <c r="S35" s="10"/>
      <c r="U35" s="36"/>
      <c r="V35" s="65"/>
      <c r="W35" s="1"/>
      <c r="X35" s="1">
        <f t="shared" si="0"/>
        <v>12</v>
      </c>
      <c r="Y35" s="42">
        <f t="shared" si="1"/>
        <v>9723.0989506919632</v>
      </c>
      <c r="Z35" s="42"/>
      <c r="AA35" s="44">
        <f t="shared" si="2"/>
        <v>-1.4377485820442106</v>
      </c>
      <c r="AB35" s="42"/>
      <c r="AC35" s="42">
        <f t="shared" si="3"/>
        <v>14.456739739199394</v>
      </c>
      <c r="AD35" s="42">
        <f t="shared" si="4"/>
        <v>39.600000000000051</v>
      </c>
      <c r="AE35" s="42"/>
      <c r="AF35" s="45">
        <f t="shared" si="5"/>
        <v>-1320.0433928215612</v>
      </c>
      <c r="AG35" s="1"/>
      <c r="AH35" s="1"/>
    </row>
    <row r="36" spans="1:34" s="12" customFormat="1" ht="13.8" x14ac:dyDescent="0.3">
      <c r="A36" s="13"/>
      <c r="B36" s="39"/>
      <c r="C36" s="37"/>
      <c r="D36" s="37"/>
      <c r="E36" s="37"/>
      <c r="F36" s="37"/>
      <c r="G36" s="37"/>
      <c r="H36" s="37"/>
      <c r="I36" s="37"/>
      <c r="J36" s="37"/>
      <c r="M36" s="11"/>
      <c r="N36" s="11"/>
      <c r="O36" s="11"/>
      <c r="P36" s="11"/>
      <c r="Q36" s="11"/>
      <c r="R36" s="10"/>
      <c r="S36" s="10"/>
      <c r="U36" s="36"/>
      <c r="V36" s="36"/>
      <c r="W36" s="1"/>
      <c r="X36" s="1">
        <f t="shared" si="0"/>
        <v>12</v>
      </c>
      <c r="Y36" s="42">
        <f t="shared" si="1"/>
        <v>2637.3787000202183</v>
      </c>
      <c r="Z36" s="42"/>
      <c r="AA36" s="44">
        <f t="shared" si="2"/>
        <v>-2.4100584771134068</v>
      </c>
      <c r="AB36" s="42"/>
      <c r="AC36" s="42">
        <f t="shared" si="3"/>
        <v>15.31938888842592</v>
      </c>
      <c r="AD36" s="42">
        <f t="shared" si="4"/>
        <v>39.00000000000005</v>
      </c>
      <c r="AE36" s="42"/>
      <c r="AF36" s="45">
        <f t="shared" si="5"/>
        <v>-1464.4985734900336</v>
      </c>
      <c r="AG36" s="1"/>
      <c r="AH36" s="1"/>
    </row>
    <row r="37" spans="1:34" s="12" customFormat="1" ht="13.8" x14ac:dyDescent="0.3">
      <c r="A37" s="13"/>
      <c r="B37" s="39"/>
      <c r="C37" s="37"/>
      <c r="D37" s="37"/>
      <c r="E37" s="37"/>
      <c r="F37" s="37"/>
      <c r="G37" s="37"/>
      <c r="H37" s="37"/>
      <c r="I37" s="37"/>
      <c r="J37" s="37"/>
      <c r="M37" s="11"/>
      <c r="N37" s="11"/>
      <c r="O37" s="11"/>
      <c r="P37" s="11"/>
      <c r="Q37" s="11"/>
      <c r="R37" s="10"/>
      <c r="S37" s="10"/>
      <c r="U37" s="36"/>
      <c r="V37" s="35"/>
      <c r="W37" s="1"/>
      <c r="X37" s="1">
        <f t="shared" si="0"/>
        <v>12</v>
      </c>
      <c r="Y37" s="42">
        <f t="shared" si="1"/>
        <v>-5695.9927108371085</v>
      </c>
      <c r="Z37" s="42"/>
      <c r="AA37" s="44">
        <f t="shared" si="2"/>
        <v>-2.6737963471154287</v>
      </c>
      <c r="AB37" s="42"/>
      <c r="AC37" s="42">
        <f t="shared" si="3"/>
        <v>16.765423974693963</v>
      </c>
      <c r="AD37" s="42">
        <f t="shared" si="4"/>
        <v>38.400000000000048</v>
      </c>
      <c r="AE37" s="42"/>
      <c r="AF37" s="45">
        <f t="shared" si="5"/>
        <v>-1152.516203978985</v>
      </c>
      <c r="AG37" s="1"/>
      <c r="AH37" s="1"/>
    </row>
    <row r="38" spans="1:34" s="12" customFormat="1" ht="13.8" x14ac:dyDescent="0.3">
      <c r="A38" s="13"/>
      <c r="B38" s="39"/>
      <c r="C38" s="37"/>
      <c r="D38" s="37"/>
      <c r="E38" s="37"/>
      <c r="F38" s="37"/>
      <c r="G38" s="37"/>
      <c r="H38" s="37"/>
      <c r="I38" s="37"/>
      <c r="J38" s="37"/>
      <c r="M38" s="11"/>
      <c r="N38" s="11"/>
      <c r="O38" s="11"/>
      <c r="P38" s="11"/>
      <c r="Q38" s="11"/>
      <c r="R38" s="10"/>
      <c r="S38" s="10"/>
      <c r="U38" s="36"/>
      <c r="V38" s="35"/>
      <c r="W38" s="1"/>
      <c r="X38" s="1">
        <f t="shared" si="0"/>
        <v>12</v>
      </c>
      <c r="Y38" s="42">
        <f t="shared" si="1"/>
        <v>-12704.434473056175</v>
      </c>
      <c r="Z38" s="42"/>
      <c r="AA38" s="44">
        <f t="shared" si="2"/>
        <v>-2.1041970760317179</v>
      </c>
      <c r="AB38" s="42"/>
      <c r="AC38" s="42">
        <f t="shared" si="3"/>
        <v>18.369701782963219</v>
      </c>
      <c r="AD38" s="42">
        <f t="shared" si="4"/>
        <v>37.800000000000047</v>
      </c>
      <c r="AE38" s="42"/>
      <c r="AF38" s="45">
        <f t="shared" si="5"/>
        <v>-456.66566985507251</v>
      </c>
      <c r="AG38" s="1"/>
      <c r="AH38" s="1"/>
    </row>
    <row r="39" spans="1:34" s="12" customFormat="1" ht="13.8" x14ac:dyDescent="0.3">
      <c r="A39" s="13"/>
      <c r="B39" s="39"/>
      <c r="C39" s="37"/>
      <c r="D39" s="37"/>
      <c r="E39" s="37"/>
      <c r="F39" s="37"/>
      <c r="G39" s="37"/>
      <c r="H39" s="37"/>
      <c r="I39" s="37"/>
      <c r="J39" s="37"/>
      <c r="M39" s="11"/>
      <c r="N39" s="11"/>
      <c r="O39" s="11"/>
      <c r="P39" s="11"/>
      <c r="Q39" s="11"/>
      <c r="R39" s="10"/>
      <c r="S39" s="10"/>
      <c r="U39" s="36"/>
      <c r="V39" s="35"/>
      <c r="W39" s="1"/>
      <c r="X39" s="1">
        <f t="shared" si="0"/>
        <v>12</v>
      </c>
      <c r="Y39" s="42">
        <f t="shared" si="1"/>
        <v>-16086.806012351959</v>
      </c>
      <c r="Z39" s="42"/>
      <c r="AA39" s="44">
        <f t="shared" si="2"/>
        <v>-0.83375362872610048</v>
      </c>
      <c r="AB39" s="42"/>
      <c r="AC39" s="42">
        <f t="shared" si="3"/>
        <v>19.63222002858225</v>
      </c>
      <c r="AD39" s="42">
        <f t="shared" si="4"/>
        <v>37.200000000000045</v>
      </c>
      <c r="AE39" s="42"/>
      <c r="AF39" s="45">
        <f t="shared" si="5"/>
        <v>424.44498326241734</v>
      </c>
      <c r="AG39" s="1"/>
      <c r="AH39" s="1"/>
    </row>
    <row r="40" spans="1:34" s="12" customFormat="1" ht="13.8" x14ac:dyDescent="0.3">
      <c r="A40" s="13"/>
      <c r="B40" s="37"/>
      <c r="C40" s="37"/>
      <c r="D40" s="37"/>
      <c r="E40" s="37"/>
      <c r="F40" s="37"/>
      <c r="G40" s="37"/>
      <c r="H40" s="37"/>
      <c r="I40" s="37"/>
      <c r="J40" s="37"/>
      <c r="M40" s="11"/>
      <c r="N40" s="11"/>
      <c r="O40" s="11"/>
      <c r="P40" s="11"/>
      <c r="Q40" s="11"/>
      <c r="R40" s="10"/>
      <c r="S40" s="10"/>
      <c r="U40" s="36"/>
      <c r="V40" s="35"/>
      <c r="W40" s="1"/>
      <c r="X40" s="1">
        <f t="shared" si="0"/>
        <v>12</v>
      </c>
      <c r="Y40" s="42">
        <f t="shared" si="1"/>
        <v>-14559.480695048585</v>
      </c>
      <c r="Z40" s="42"/>
      <c r="AA40" s="44">
        <f t="shared" si="2"/>
        <v>0.77492697250909548</v>
      </c>
      <c r="AB40" s="42"/>
      <c r="AC40" s="42">
        <f t="shared" si="3"/>
        <v>20.132472205817908</v>
      </c>
      <c r="AD40" s="42">
        <f t="shared" si="4"/>
        <v>36.600000000000044</v>
      </c>
      <c r="AE40" s="42"/>
      <c r="AF40" s="45">
        <f t="shared" si="5"/>
        <v>1221.9005834863278</v>
      </c>
      <c r="AG40" s="1"/>
      <c r="AH40" s="1"/>
    </row>
    <row r="41" spans="1:34" s="12" customFormat="1" ht="13.8" x14ac:dyDescent="0.3">
      <c r="A41" s="13"/>
      <c r="H41" s="37"/>
      <c r="I41" s="37"/>
      <c r="J41" s="37"/>
      <c r="M41" s="11"/>
      <c r="N41" s="11"/>
      <c r="O41" s="11"/>
      <c r="P41" s="11"/>
      <c r="Q41" s="11"/>
      <c r="R41" s="10"/>
      <c r="S41" s="10"/>
      <c r="U41" s="36"/>
      <c r="V41" s="35"/>
      <c r="W41" s="1"/>
      <c r="X41" s="1">
        <f t="shared" si="0"/>
        <v>12</v>
      </c>
      <c r="Y41" s="42">
        <f t="shared" si="1"/>
        <v>-8322.7091215493801</v>
      </c>
      <c r="Z41" s="42"/>
      <c r="AA41" s="44">
        <f t="shared" si="2"/>
        <v>2.2308750420139538</v>
      </c>
      <c r="AB41" s="42"/>
      <c r="AC41" s="42">
        <f t="shared" si="3"/>
        <v>19.667516022312451</v>
      </c>
      <c r="AD41" s="42">
        <f t="shared" si="4"/>
        <v>36.000000000000043</v>
      </c>
      <c r="AE41" s="42"/>
      <c r="AF41" s="45">
        <f t="shared" si="5"/>
        <v>1677.7541360289879</v>
      </c>
      <c r="AG41" s="1"/>
      <c r="AH41" s="1"/>
    </row>
    <row r="42" spans="1:34" s="12" customFormat="1" ht="13.8" x14ac:dyDescent="0.3">
      <c r="A42" s="13"/>
      <c r="M42" s="11"/>
      <c r="N42" s="11"/>
      <c r="O42" s="11"/>
      <c r="P42" s="11"/>
      <c r="Q42" s="11"/>
      <c r="R42" s="10"/>
      <c r="S42" s="10"/>
      <c r="U42" s="36"/>
      <c r="V42" s="35"/>
      <c r="W42" s="1"/>
      <c r="X42" s="1">
        <f t="shared" si="0"/>
        <v>12</v>
      </c>
      <c r="Y42" s="42">
        <f t="shared" si="1"/>
        <v>916.95228608156867</v>
      </c>
      <c r="Z42" s="42"/>
      <c r="AA42" s="44">
        <f t="shared" si="2"/>
        <v>3.0631459541688919</v>
      </c>
      <c r="AB42" s="42"/>
      <c r="AC42" s="42">
        <f t="shared" si="3"/>
        <v>18.328990997104079</v>
      </c>
      <c r="AD42" s="42">
        <f t="shared" si="4"/>
        <v>35.400000000000041</v>
      </c>
      <c r="AE42" s="42"/>
      <c r="AF42" s="45">
        <f t="shared" si="5"/>
        <v>1627.5305909047074</v>
      </c>
      <c r="AG42" s="1"/>
      <c r="AH42" s="1"/>
    </row>
    <row r="43" spans="1:34" s="12" customFormat="1" ht="13.8" x14ac:dyDescent="0.3">
      <c r="A43" s="13"/>
      <c r="M43" s="11"/>
      <c r="N43" s="11"/>
      <c r="O43" s="11"/>
      <c r="P43" s="11"/>
      <c r="Q43" s="11"/>
      <c r="R43" s="10"/>
      <c r="S43" s="10"/>
      <c r="U43" s="36"/>
      <c r="V43" s="35"/>
      <c r="W43" s="1"/>
      <c r="X43" s="1">
        <f t="shared" si="0"/>
        <v>12</v>
      </c>
      <c r="Y43" s="42">
        <f t="shared" si="1"/>
        <v>10400.990155626347</v>
      </c>
      <c r="Z43" s="42"/>
      <c r="AA43" s="44">
        <f t="shared" si="2"/>
        <v>2.971450725560735</v>
      </c>
      <c r="AB43" s="42"/>
      <c r="AC43" s="42">
        <f t="shared" si="3"/>
        <v>16.491103424602745</v>
      </c>
      <c r="AD43" s="42">
        <f t="shared" si="4"/>
        <v>34.80000000000004</v>
      </c>
      <c r="AE43" s="42"/>
      <c r="AF43" s="45">
        <f t="shared" si="5"/>
        <v>1057.8448980421354</v>
      </c>
      <c r="AG43" s="1"/>
      <c r="AH43" s="1"/>
    </row>
    <row r="44" spans="1:34" s="12" customFormat="1" ht="13.8" x14ac:dyDescent="0.3">
      <c r="A44" s="13"/>
      <c r="C44" s="37"/>
      <c r="H44" s="37"/>
      <c r="I44" s="37"/>
      <c r="J44" s="37"/>
      <c r="M44" s="11"/>
      <c r="N44" s="11"/>
      <c r="O44" s="11"/>
      <c r="P44" s="11"/>
      <c r="Q44" s="11"/>
      <c r="R44" s="10"/>
      <c r="S44" s="10"/>
      <c r="U44" s="36"/>
      <c r="V44" s="35"/>
      <c r="W44" s="1"/>
      <c r="X44" s="1">
        <f t="shared" si="0"/>
        <v>12</v>
      </c>
      <c r="Y44" s="42">
        <f t="shared" si="1"/>
        <v>17133.484902603672</v>
      </c>
      <c r="Z44" s="42"/>
      <c r="AA44" s="44">
        <f t="shared" si="2"/>
        <v>1.9313517099981001</v>
      </c>
      <c r="AB44" s="42"/>
      <c r="AC44" s="42">
        <f t="shared" si="3"/>
        <v>14.708232989266303</v>
      </c>
      <c r="AD44" s="42">
        <f t="shared" si="4"/>
        <v>34.200000000000038</v>
      </c>
      <c r="AE44" s="42"/>
      <c r="AF44" s="45">
        <f t="shared" si="5"/>
        <v>119.40528105911187</v>
      </c>
      <c r="AG44" s="1"/>
      <c r="AH44" s="1"/>
    </row>
    <row r="45" spans="1:34" s="12" customFormat="1" ht="13.8" x14ac:dyDescent="0.3">
      <c r="A45" s="13"/>
      <c r="B45" s="22" t="s">
        <v>68</v>
      </c>
      <c r="I45" s="37"/>
      <c r="J45" s="37"/>
      <c r="M45" s="11"/>
      <c r="N45" s="11"/>
      <c r="O45" s="11"/>
      <c r="P45" s="11"/>
      <c r="Q45" s="11"/>
      <c r="R45" s="10"/>
      <c r="S45" s="10"/>
      <c r="U45" s="36"/>
      <c r="V45" s="35"/>
      <c r="W45" s="1"/>
      <c r="X45" s="1">
        <f t="shared" ref="X45:X76" si="6">$F$23</f>
        <v>12</v>
      </c>
      <c r="Y45" s="42">
        <f t="shared" ref="Y45:Y76" si="7">-$C$19*(AC46-X45-$F$20)-$C$22*AA46*2*SQRT($C$19*$C$16)</f>
        <v>18818.210394300531</v>
      </c>
      <c r="Z45" s="42"/>
      <c r="AA45" s="44">
        <f t="shared" ref="AA45:AA76" si="8">$F$18*Y45/$C$16+AA46</f>
        <v>0.21800321973773307</v>
      </c>
      <c r="AB45" s="42"/>
      <c r="AC45" s="42">
        <f t="shared" ref="AC45:AC76" si="9">$F$18*AA45+AC46</f>
        <v>13.549421963267443</v>
      </c>
      <c r="AD45" s="42">
        <f t="shared" ref="AD45:AD76" si="10">AD46+$F$18</f>
        <v>33.600000000000037</v>
      </c>
      <c r="AE45" s="42"/>
      <c r="AF45" s="45">
        <f t="shared" ref="AF45:AF76" si="11">AA46*$C$26</f>
        <v>-911.31055142454693</v>
      </c>
      <c r="AG45" s="1"/>
      <c r="AH45" s="1"/>
    </row>
    <row r="46" spans="1:34" s="12" customFormat="1" ht="13.8" x14ac:dyDescent="0.3">
      <c r="A46" s="13"/>
      <c r="M46" s="11"/>
      <c r="N46" s="11"/>
      <c r="O46" s="11"/>
      <c r="P46" s="11"/>
      <c r="Q46" s="11"/>
      <c r="R46" s="10"/>
      <c r="S46" s="10"/>
      <c r="U46" s="36"/>
      <c r="V46" s="35"/>
      <c r="W46" s="1"/>
      <c r="X46" s="1">
        <f t="shared" si="6"/>
        <v>12</v>
      </c>
      <c r="Y46" s="42">
        <f t="shared" si="7"/>
        <v>14627.963492758145</v>
      </c>
      <c r="Z46" s="42"/>
      <c r="AA46" s="44">
        <f t="shared" si="8"/>
        <v>-1.6638178196923201</v>
      </c>
      <c r="AB46" s="42"/>
      <c r="AC46" s="42">
        <f t="shared" si="9"/>
        <v>13.418620031424803</v>
      </c>
      <c r="AD46" s="42">
        <f t="shared" si="10"/>
        <v>33.000000000000036</v>
      </c>
      <c r="AE46" s="42"/>
      <c r="AF46" s="45">
        <f t="shared" si="11"/>
        <v>-1712.5171089591163</v>
      </c>
      <c r="AG46" s="1"/>
      <c r="AH46" s="1"/>
    </row>
    <row r="47" spans="1:34" s="12" customFormat="1" ht="13.8" x14ac:dyDescent="0.3">
      <c r="A47" s="13"/>
      <c r="H47" s="37"/>
      <c r="M47" s="11"/>
      <c r="N47" s="11"/>
      <c r="O47" s="11"/>
      <c r="P47" s="11"/>
      <c r="Q47" s="11"/>
      <c r="R47" s="10"/>
      <c r="S47" s="10"/>
      <c r="U47" s="36"/>
      <c r="V47" s="35"/>
      <c r="W47" s="1"/>
      <c r="X47" s="1">
        <f t="shared" si="6"/>
        <v>12</v>
      </c>
      <c r="Y47" s="42">
        <f t="shared" si="7"/>
        <v>5552.229097994561</v>
      </c>
      <c r="Z47" s="42"/>
      <c r="AA47" s="44">
        <f t="shared" si="8"/>
        <v>-3.1266141689681346</v>
      </c>
      <c r="AB47" s="42"/>
      <c r="AC47" s="42">
        <f t="shared" si="9"/>
        <v>14.416910723240195</v>
      </c>
      <c r="AD47" s="42">
        <f t="shared" si="10"/>
        <v>32.400000000000034</v>
      </c>
      <c r="AE47" s="42"/>
      <c r="AF47" s="45">
        <f t="shared" si="11"/>
        <v>-2016.6252210999346</v>
      </c>
      <c r="AG47" s="1"/>
      <c r="AH47" s="1"/>
    </row>
    <row r="48" spans="1:34" s="12" customFormat="1" ht="13.8" x14ac:dyDescent="0.3">
      <c r="A48" s="13"/>
      <c r="I48" s="37"/>
      <c r="J48" s="37"/>
      <c r="M48" s="11"/>
      <c r="N48" s="11"/>
      <c r="O48" s="11"/>
      <c r="P48" s="11"/>
      <c r="Q48" s="11"/>
      <c r="R48" s="10"/>
      <c r="S48" s="10"/>
      <c r="U48" s="36"/>
      <c r="V48" s="35"/>
      <c r="W48" s="1"/>
      <c r="X48" s="1">
        <f t="shared" si="6"/>
        <v>12</v>
      </c>
      <c r="Y48" s="42">
        <f t="shared" si="7"/>
        <v>-5811.5963816422936</v>
      </c>
      <c r="Z48" s="42"/>
      <c r="AA48" s="44">
        <f t="shared" si="8"/>
        <v>-3.6818370787675905</v>
      </c>
      <c r="AB48" s="42"/>
      <c r="AC48" s="42">
        <f t="shared" si="9"/>
        <v>16.292879224621075</v>
      </c>
      <c r="AD48" s="42">
        <f t="shared" si="10"/>
        <v>31.800000000000033</v>
      </c>
      <c r="AE48" s="42"/>
      <c r="AF48" s="45">
        <f t="shared" si="11"/>
        <v>-1698.3109777658458</v>
      </c>
      <c r="AG48" s="1"/>
      <c r="AH48" s="1"/>
    </row>
    <row r="49" spans="1:34" s="12" customFormat="1" ht="13.8" x14ac:dyDescent="0.3">
      <c r="A49" s="13"/>
      <c r="B49" s="37"/>
      <c r="I49" s="37"/>
      <c r="J49" s="37"/>
      <c r="M49" s="11"/>
      <c r="N49" s="11"/>
      <c r="O49" s="11"/>
      <c r="P49" s="11"/>
      <c r="Q49" s="11"/>
      <c r="R49" s="10"/>
      <c r="S49" s="10"/>
      <c r="U49" s="36"/>
      <c r="V49" s="35"/>
      <c r="W49" s="1"/>
      <c r="X49" s="1">
        <f t="shared" si="6"/>
        <v>12</v>
      </c>
      <c r="Y49" s="42">
        <f t="shared" si="7"/>
        <v>-15989.40445347664</v>
      </c>
      <c r="Z49" s="42"/>
      <c r="AA49" s="44">
        <f t="shared" si="8"/>
        <v>-3.100677440603361</v>
      </c>
      <c r="AB49" s="42"/>
      <c r="AC49" s="42">
        <f t="shared" si="9"/>
        <v>18.501981471881628</v>
      </c>
      <c r="AD49" s="42">
        <f t="shared" si="10"/>
        <v>31.200000000000031</v>
      </c>
      <c r="AE49" s="42"/>
      <c r="AF49" s="45">
        <f t="shared" si="11"/>
        <v>-822.53522774157398</v>
      </c>
      <c r="AG49" s="1"/>
      <c r="AH49" s="1"/>
    </row>
    <row r="50" spans="1:34" s="12" customFormat="1" ht="13.8" x14ac:dyDescent="0.3">
      <c r="A50" s="13"/>
      <c r="B50" s="37"/>
      <c r="C50" s="37"/>
      <c r="H50" s="37"/>
      <c r="M50" s="11"/>
      <c r="N50" s="11"/>
      <c r="O50" s="11"/>
      <c r="P50" s="11"/>
      <c r="Q50" s="11"/>
      <c r="R50" s="10"/>
      <c r="S50" s="10"/>
      <c r="U50" s="36"/>
      <c r="V50" s="35"/>
      <c r="W50" s="1"/>
      <c r="X50" s="1">
        <f t="shared" si="6"/>
        <v>12</v>
      </c>
      <c r="Y50" s="42">
        <f t="shared" si="7"/>
        <v>-21682.198352648422</v>
      </c>
      <c r="Z50" s="42"/>
      <c r="AA50" s="44">
        <f t="shared" si="8"/>
        <v>-1.5017369952556971</v>
      </c>
      <c r="AB50" s="42"/>
      <c r="AC50" s="42">
        <f t="shared" si="9"/>
        <v>20.362387936243643</v>
      </c>
      <c r="AD50" s="42">
        <f t="shared" si="10"/>
        <v>30.60000000000003</v>
      </c>
      <c r="AE50" s="42"/>
      <c r="AF50" s="45">
        <f t="shared" si="11"/>
        <v>365.0476856631152</v>
      </c>
      <c r="AG50" s="1"/>
      <c r="AH50" s="1"/>
    </row>
    <row r="51" spans="1:34" s="12" customFormat="1" ht="13.8" x14ac:dyDescent="0.3">
      <c r="A51" s="13"/>
      <c r="B51" s="37"/>
      <c r="F51" s="37"/>
      <c r="G51" s="37"/>
      <c r="H51" s="37"/>
      <c r="M51" s="11"/>
      <c r="N51" s="11"/>
      <c r="O51" s="11"/>
      <c r="P51" s="11"/>
      <c r="Q51" s="11"/>
      <c r="R51" s="10"/>
      <c r="S51" s="10"/>
      <c r="U51" s="36"/>
      <c r="V51" s="35"/>
      <c r="W51" s="1"/>
      <c r="X51" s="1">
        <f t="shared" si="6"/>
        <v>12</v>
      </c>
      <c r="Y51" s="42">
        <f t="shared" si="7"/>
        <v>-20823.288305242466</v>
      </c>
      <c r="Z51" s="42"/>
      <c r="AA51" s="44">
        <f t="shared" si="8"/>
        <v>0.66648284000914471</v>
      </c>
      <c r="AB51" s="42"/>
      <c r="AC51" s="42">
        <f t="shared" si="9"/>
        <v>21.263430133397062</v>
      </c>
      <c r="AD51" s="42">
        <f t="shared" si="10"/>
        <v>30.000000000000028</v>
      </c>
      <c r="AE51" s="42"/>
      <c r="AF51" s="45">
        <f t="shared" si="11"/>
        <v>1505.5861582845973</v>
      </c>
      <c r="AG51" s="1"/>
      <c r="AH51" s="1"/>
    </row>
    <row r="52" spans="1:34" s="12" customFormat="1" ht="13.8" x14ac:dyDescent="0.3">
      <c r="A52" s="13"/>
      <c r="B52" s="37"/>
      <c r="F52" s="37"/>
      <c r="M52" s="11"/>
      <c r="N52" s="11"/>
      <c r="O52" s="11"/>
      <c r="P52" s="11"/>
      <c r="Q52" s="11"/>
      <c r="R52" s="10"/>
      <c r="S52" s="10"/>
      <c r="U52" s="36"/>
      <c r="V52" s="35"/>
      <c r="W52" s="1"/>
      <c r="X52" s="1">
        <f t="shared" si="6"/>
        <v>12</v>
      </c>
      <c r="Y52" s="42">
        <f t="shared" si="7"/>
        <v>-13305.632817230091</v>
      </c>
      <c r="Z52" s="42"/>
      <c r="AA52" s="44">
        <f t="shared" si="8"/>
        <v>2.7488116705333914</v>
      </c>
      <c r="AB52" s="42"/>
      <c r="AC52" s="42">
        <f t="shared" si="9"/>
        <v>20.863540429391573</v>
      </c>
      <c r="AD52" s="42">
        <f t="shared" si="10"/>
        <v>29.400000000000027</v>
      </c>
      <c r="AE52" s="42"/>
      <c r="AF52" s="45">
        <f t="shared" si="11"/>
        <v>2234.3656818723907</v>
      </c>
      <c r="AG52" s="1"/>
      <c r="AH52" s="1"/>
    </row>
    <row r="53" spans="1:34" s="12" customFormat="1" ht="13.8" x14ac:dyDescent="0.3">
      <c r="A53" s="13"/>
      <c r="B53" s="37"/>
      <c r="M53" s="11"/>
      <c r="N53" s="11"/>
      <c r="O53" s="11"/>
      <c r="P53" s="11"/>
      <c r="Q53" s="11"/>
      <c r="R53" s="10"/>
      <c r="S53" s="10"/>
      <c r="U53" s="36"/>
      <c r="V53" s="35"/>
      <c r="W53" s="1"/>
      <c r="X53" s="1">
        <f t="shared" si="6"/>
        <v>12</v>
      </c>
      <c r="Y53" s="42">
        <f t="shared" si="7"/>
        <v>-1129.3658771183259</v>
      </c>
      <c r="Z53" s="42"/>
      <c r="AA53" s="44">
        <f t="shared" si="8"/>
        <v>4.0793749522564005</v>
      </c>
      <c r="AB53" s="42"/>
      <c r="AC53" s="42">
        <f t="shared" si="9"/>
        <v>19.21425342707154</v>
      </c>
      <c r="AD53" s="42">
        <f t="shared" si="10"/>
        <v>28.800000000000026</v>
      </c>
      <c r="AE53" s="42"/>
      <c r="AF53" s="45">
        <f t="shared" si="11"/>
        <v>2296.2235985298221</v>
      </c>
      <c r="AG53" s="1"/>
      <c r="AH53" s="1"/>
    </row>
    <row r="54" spans="1:34" s="12" customFormat="1" ht="13.8" x14ac:dyDescent="0.3">
      <c r="A54" s="13"/>
      <c r="B54" s="13"/>
      <c r="M54" s="11"/>
      <c r="N54" s="11"/>
      <c r="O54" s="11"/>
      <c r="P54" s="11"/>
      <c r="Q54" s="11"/>
      <c r="R54" s="10"/>
      <c r="S54" s="10"/>
      <c r="U54" s="36"/>
      <c r="V54" s="35"/>
      <c r="W54" s="1"/>
      <c r="X54" s="1">
        <f t="shared" si="6"/>
        <v>12</v>
      </c>
      <c r="Y54" s="42">
        <f t="shared" si="7"/>
        <v>12110.910637600697</v>
      </c>
      <c r="Z54" s="42"/>
      <c r="AA54" s="44">
        <f t="shared" si="8"/>
        <v>4.1923115399682329</v>
      </c>
      <c r="AB54" s="42"/>
      <c r="AC54" s="42">
        <f t="shared" si="9"/>
        <v>16.766628455717701</v>
      </c>
      <c r="AD54" s="42">
        <f t="shared" si="10"/>
        <v>28.200000000000024</v>
      </c>
      <c r="AE54" s="42"/>
      <c r="AF54" s="45">
        <f t="shared" si="11"/>
        <v>1632.8817037155047</v>
      </c>
      <c r="AG54" s="1"/>
      <c r="AH54" s="1"/>
    </row>
    <row r="55" spans="1:34" s="12" customFormat="1" ht="13.8" x14ac:dyDescent="0.3">
      <c r="A55" s="13"/>
      <c r="B55" s="13"/>
      <c r="C55" s="37"/>
      <c r="D55" s="37"/>
      <c r="F55" s="37"/>
      <c r="G55" s="37"/>
      <c r="M55" s="11"/>
      <c r="N55" s="11"/>
      <c r="O55" s="11"/>
      <c r="P55" s="11"/>
      <c r="Q55" s="11"/>
      <c r="R55" s="10"/>
      <c r="S55" s="10"/>
      <c r="U55" s="36"/>
      <c r="V55" s="35"/>
      <c r="W55" s="1"/>
      <c r="X55" s="1">
        <f t="shared" si="6"/>
        <v>12</v>
      </c>
      <c r="Y55" s="42">
        <f t="shared" si="7"/>
        <v>22274.602278991129</v>
      </c>
      <c r="Z55" s="42"/>
      <c r="AA55" s="44">
        <f t="shared" si="8"/>
        <v>2.9812204762081636</v>
      </c>
      <c r="AB55" s="42"/>
      <c r="AC55" s="42">
        <f t="shared" si="9"/>
        <v>14.25124153173676</v>
      </c>
      <c r="AD55" s="42">
        <f t="shared" si="10"/>
        <v>27.600000000000023</v>
      </c>
      <c r="AE55" s="42"/>
      <c r="AF55" s="45">
        <f t="shared" si="11"/>
        <v>412.85149094956216</v>
      </c>
      <c r="AG55" s="1"/>
      <c r="AH55" s="1"/>
    </row>
    <row r="56" spans="1:34" s="12" customFormat="1" ht="13.8" x14ac:dyDescent="0.3">
      <c r="A56" s="13"/>
      <c r="B56" s="13"/>
      <c r="C56" s="37"/>
      <c r="D56" s="37"/>
      <c r="E56" s="37"/>
      <c r="F56" s="37"/>
      <c r="G56" s="37"/>
      <c r="K56" s="13"/>
      <c r="M56" s="11"/>
      <c r="N56" s="11"/>
      <c r="O56" s="11"/>
      <c r="P56" s="11"/>
      <c r="Q56" s="11"/>
      <c r="R56" s="10"/>
      <c r="S56" s="10"/>
      <c r="U56" s="36"/>
      <c r="V56" s="35"/>
      <c r="W56" s="1"/>
      <c r="X56" s="1">
        <f t="shared" si="6"/>
        <v>12</v>
      </c>
      <c r="Y56" s="42">
        <f t="shared" si="7"/>
        <v>25957.641608795475</v>
      </c>
      <c r="Z56" s="42"/>
      <c r="AA56" s="44">
        <f t="shared" si="8"/>
        <v>0.75376024830905042</v>
      </c>
      <c r="AB56" s="42"/>
      <c r="AC56" s="42">
        <f t="shared" si="9"/>
        <v>12.462509246011862</v>
      </c>
      <c r="AD56" s="42">
        <f t="shared" si="10"/>
        <v>27.000000000000021</v>
      </c>
      <c r="AE56" s="42"/>
      <c r="AF56" s="45">
        <f t="shared" si="11"/>
        <v>-1008.9070939276351</v>
      </c>
      <c r="AG56" s="1"/>
      <c r="AH56" s="1"/>
    </row>
    <row r="57" spans="1:34" s="12" customFormat="1" ht="13.8" x14ac:dyDescent="0.3">
      <c r="A57" s="13"/>
      <c r="B57" s="13"/>
      <c r="C57" s="38"/>
      <c r="D57" s="37"/>
      <c r="F57" s="37"/>
      <c r="G57" s="37"/>
      <c r="K57" s="13"/>
      <c r="M57" s="11"/>
      <c r="N57" s="11"/>
      <c r="O57" s="11"/>
      <c r="P57" s="11"/>
      <c r="Q57" s="11"/>
      <c r="R57" s="10"/>
      <c r="S57" s="10"/>
      <c r="U57" s="36"/>
      <c r="V57" s="35"/>
      <c r="W57" s="1"/>
      <c r="X57" s="1">
        <f t="shared" si="6"/>
        <v>12</v>
      </c>
      <c r="Y57" s="42">
        <f t="shared" si="7"/>
        <v>21615.563016833396</v>
      </c>
      <c r="Z57" s="42"/>
      <c r="AA57" s="44">
        <f t="shared" si="8"/>
        <v>-1.842003912570497</v>
      </c>
      <c r="AB57" s="42"/>
      <c r="AC57" s="42">
        <f t="shared" si="9"/>
        <v>12.010253097026432</v>
      </c>
      <c r="AD57" s="42">
        <f t="shared" si="10"/>
        <v>26.40000000000002</v>
      </c>
      <c r="AE57" s="42"/>
      <c r="AF57" s="45">
        <f t="shared" si="11"/>
        <v>-2192.8402396770421</v>
      </c>
      <c r="AG57" s="1"/>
      <c r="AH57" s="1"/>
    </row>
    <row r="58" spans="1:34" s="12" customFormat="1" ht="13.8" x14ac:dyDescent="0.3">
      <c r="A58" s="13"/>
      <c r="B58" s="13"/>
      <c r="C58" s="13"/>
      <c r="D58" s="13"/>
      <c r="E58" s="13"/>
      <c r="F58" s="13"/>
      <c r="G58" s="13"/>
      <c r="H58" s="13"/>
      <c r="I58" s="13"/>
      <c r="J58" s="13"/>
      <c r="K58" s="13"/>
      <c r="M58" s="11"/>
      <c r="N58" s="11"/>
      <c r="O58" s="11"/>
      <c r="P58" s="11"/>
      <c r="Q58" s="11"/>
      <c r="R58" s="10"/>
      <c r="S58" s="10"/>
      <c r="W58" s="1"/>
      <c r="X58" s="1">
        <f t="shared" si="6"/>
        <v>12</v>
      </c>
      <c r="Y58" s="42">
        <f t="shared" si="7"/>
        <v>10161.447791292057</v>
      </c>
      <c r="Z58" s="42"/>
      <c r="AA58" s="44">
        <f t="shared" si="8"/>
        <v>-4.0035602142538362</v>
      </c>
      <c r="AB58" s="42"/>
      <c r="AC58" s="42">
        <f t="shared" si="9"/>
        <v>13.115455444568729</v>
      </c>
      <c r="AD58" s="42">
        <f t="shared" si="10"/>
        <v>25.800000000000018</v>
      </c>
      <c r="AE58" s="42"/>
      <c r="AF58" s="45">
        <f t="shared" si="11"/>
        <v>-2749.4056568972132</v>
      </c>
      <c r="AG58" s="1"/>
      <c r="AH58" s="1"/>
    </row>
    <row r="59" spans="1:34" s="12" customFormat="1" ht="13.8" x14ac:dyDescent="0.3">
      <c r="A59" s="13"/>
      <c r="B59" s="13"/>
      <c r="C59" s="13"/>
      <c r="D59" s="13"/>
      <c r="E59" s="13"/>
      <c r="F59" s="13"/>
      <c r="G59" s="13"/>
      <c r="H59" s="13"/>
      <c r="I59" s="13"/>
      <c r="J59" s="13"/>
      <c r="K59" s="13"/>
      <c r="M59" s="11"/>
      <c r="N59" s="11"/>
      <c r="O59" s="11"/>
      <c r="P59" s="11"/>
      <c r="Q59" s="11"/>
      <c r="R59" s="10"/>
      <c r="S59" s="10"/>
      <c r="W59" s="1"/>
      <c r="X59" s="1">
        <f t="shared" si="6"/>
        <v>12</v>
      </c>
      <c r="Y59" s="42">
        <f t="shared" si="7"/>
        <v>-5181.4678723230263</v>
      </c>
      <c r="Z59" s="42"/>
      <c r="AA59" s="44">
        <f t="shared" si="8"/>
        <v>-5.0197049933830424</v>
      </c>
      <c r="AB59" s="42"/>
      <c r="AC59" s="42">
        <f t="shared" si="9"/>
        <v>15.517591573121031</v>
      </c>
      <c r="AD59" s="42">
        <f t="shared" si="10"/>
        <v>25.200000000000017</v>
      </c>
      <c r="AE59" s="42"/>
      <c r="AF59" s="45">
        <f t="shared" si="11"/>
        <v>-2465.6049734312514</v>
      </c>
      <c r="AG59" s="1"/>
      <c r="AH59" s="1"/>
    </row>
    <row r="60" spans="1:34" s="12" customFormat="1" ht="13.8" x14ac:dyDescent="0.3">
      <c r="A60" s="13"/>
      <c r="B60" s="13"/>
      <c r="C60" s="13"/>
      <c r="D60" s="13"/>
      <c r="E60" s="13"/>
      <c r="F60" s="13"/>
      <c r="G60" s="13"/>
      <c r="H60" s="13"/>
      <c r="I60" s="13"/>
      <c r="J60" s="13"/>
      <c r="K60" s="13"/>
      <c r="M60" s="11"/>
      <c r="N60" s="11"/>
      <c r="O60" s="11"/>
      <c r="P60" s="11"/>
      <c r="Q60" s="11"/>
      <c r="R60" s="10"/>
      <c r="S60" s="10"/>
      <c r="W60" s="1"/>
      <c r="X60" s="1">
        <f t="shared" si="6"/>
        <v>12</v>
      </c>
      <c r="Y60" s="42">
        <f t="shared" si="7"/>
        <v>-19768.93146065254</v>
      </c>
      <c r="Z60" s="42"/>
      <c r="AA60" s="44">
        <f t="shared" si="8"/>
        <v>-4.5015582061507402</v>
      </c>
      <c r="AB60" s="42"/>
      <c r="AC60" s="42">
        <f t="shared" si="9"/>
        <v>18.529414569150855</v>
      </c>
      <c r="AD60" s="42">
        <f t="shared" si="10"/>
        <v>24.600000000000016</v>
      </c>
      <c r="AE60" s="42"/>
      <c r="AF60" s="45">
        <f t="shared" si="11"/>
        <v>-1382.8160035539565</v>
      </c>
      <c r="AG60" s="1"/>
      <c r="AH60" s="1"/>
    </row>
    <row r="61" spans="1:34" x14ac:dyDescent="0.3">
      <c r="W61" s="1"/>
      <c r="X61" s="1">
        <f t="shared" si="6"/>
        <v>12</v>
      </c>
      <c r="Y61" s="42">
        <f t="shared" si="7"/>
        <v>-28927.342439169995</v>
      </c>
      <c r="Z61" s="42"/>
      <c r="AA61" s="44">
        <f t="shared" si="8"/>
        <v>-2.5246650600854865</v>
      </c>
      <c r="AB61" s="42"/>
      <c r="AC61" s="42">
        <f t="shared" si="9"/>
        <v>21.230349492841299</v>
      </c>
      <c r="AD61" s="42">
        <f t="shared" si="10"/>
        <v>24.000000000000014</v>
      </c>
      <c r="AE61" s="42"/>
      <c r="AF61" s="45">
        <f t="shared" si="11"/>
        <v>201.59979470703539</v>
      </c>
      <c r="AG61" s="1"/>
      <c r="AH61" s="1"/>
    </row>
    <row r="62" spans="1:34" x14ac:dyDescent="0.3">
      <c r="W62" s="1"/>
      <c r="X62" s="1">
        <f t="shared" si="6"/>
        <v>12</v>
      </c>
      <c r="Y62" s="42">
        <f t="shared" si="7"/>
        <v>-29435.376878158819</v>
      </c>
      <c r="Z62" s="42"/>
      <c r="AA62" s="44">
        <f t="shared" si="8"/>
        <v>0.36806918383151288</v>
      </c>
      <c r="AB62" s="42"/>
      <c r="AC62" s="42">
        <f t="shared" si="9"/>
        <v>22.745148528892592</v>
      </c>
      <c r="AD62" s="42">
        <f t="shared" si="10"/>
        <v>23.400000000000013</v>
      </c>
      <c r="AE62" s="42"/>
      <c r="AF62" s="45">
        <f t="shared" si="11"/>
        <v>1813.8417851903935</v>
      </c>
      <c r="AG62" s="1"/>
      <c r="AH62" s="1"/>
    </row>
    <row r="63" spans="1:34" x14ac:dyDescent="0.3">
      <c r="W63" s="1"/>
      <c r="X63" s="1">
        <f t="shared" si="6"/>
        <v>12</v>
      </c>
      <c r="Y63" s="42">
        <f t="shared" si="7"/>
        <v>-20630.53733013328</v>
      </c>
      <c r="Z63" s="42"/>
      <c r="AA63" s="44">
        <f t="shared" si="8"/>
        <v>3.3116068716473945</v>
      </c>
      <c r="AB63" s="42"/>
      <c r="AC63" s="42">
        <f t="shared" si="9"/>
        <v>22.524307018593685</v>
      </c>
      <c r="AD63" s="42">
        <f t="shared" si="10"/>
        <v>22.800000000000011</v>
      </c>
      <c r="AE63" s="42"/>
      <c r="AF63" s="45">
        <f t="shared" si="11"/>
        <v>2943.8228521070337</v>
      </c>
      <c r="AG63" s="1"/>
      <c r="AH63" s="1"/>
    </row>
    <row r="64" spans="1:34" x14ac:dyDescent="0.3">
      <c r="W64" s="1"/>
      <c r="X64" s="1">
        <f t="shared" si="6"/>
        <v>12</v>
      </c>
      <c r="Y64" s="42">
        <f t="shared" si="7"/>
        <v>-4767.6928058532085</v>
      </c>
      <c r="Z64" s="42"/>
      <c r="AA64" s="44">
        <f t="shared" si="8"/>
        <v>5.3746606046607228</v>
      </c>
      <c r="AB64" s="42"/>
      <c r="AC64" s="42">
        <f t="shared" si="9"/>
        <v>20.537342895605249</v>
      </c>
      <c r="AD64" s="42">
        <f t="shared" si="10"/>
        <v>22.20000000000001</v>
      </c>
      <c r="AE64" s="42"/>
      <c r="AF64" s="45">
        <f t="shared" si="11"/>
        <v>3204.9601418091243</v>
      </c>
      <c r="AG64" s="1"/>
      <c r="AH64" s="1"/>
    </row>
    <row r="65" spans="23:34" x14ac:dyDescent="0.3">
      <c r="W65" s="1"/>
      <c r="X65" s="1">
        <f t="shared" si="6"/>
        <v>12</v>
      </c>
      <c r="Y65" s="42">
        <f t="shared" si="7"/>
        <v>13527.530193305487</v>
      </c>
      <c r="Z65" s="42"/>
      <c r="AA65" s="44">
        <f t="shared" si="8"/>
        <v>5.851429885246044</v>
      </c>
      <c r="AB65" s="42"/>
      <c r="AC65" s="42">
        <f t="shared" si="9"/>
        <v>17.312546532808817</v>
      </c>
      <c r="AD65" s="42">
        <f t="shared" si="10"/>
        <v>21.600000000000009</v>
      </c>
      <c r="AE65" s="42"/>
      <c r="AF65" s="45">
        <f t="shared" si="11"/>
        <v>2464.0267983885606</v>
      </c>
      <c r="AG65" s="1"/>
      <c r="AH65" s="1"/>
    </row>
    <row r="66" spans="23:34" x14ac:dyDescent="0.3">
      <c r="W66" s="1"/>
      <c r="X66" s="1">
        <f t="shared" si="6"/>
        <v>12</v>
      </c>
      <c r="Y66" s="42">
        <f t="shared" si="7"/>
        <v>28589.470585746341</v>
      </c>
      <c r="Z66" s="42"/>
      <c r="AA66" s="44">
        <f t="shared" si="8"/>
        <v>4.4986768659154954</v>
      </c>
      <c r="AB66" s="42"/>
      <c r="AC66" s="42">
        <f t="shared" si="9"/>
        <v>13.801688601661191</v>
      </c>
      <c r="AD66" s="42">
        <f t="shared" si="10"/>
        <v>21.000000000000007</v>
      </c>
      <c r="AE66" s="42"/>
      <c r="AF66" s="45">
        <f t="shared" si="11"/>
        <v>898.11700369418986</v>
      </c>
      <c r="AG66" s="1"/>
      <c r="AH66" s="1"/>
    </row>
    <row r="67" spans="23:34" x14ac:dyDescent="0.3">
      <c r="W67" s="1"/>
      <c r="X67" s="1">
        <f t="shared" si="6"/>
        <v>12</v>
      </c>
      <c r="Y67" s="42">
        <f t="shared" si="7"/>
        <v>35450.355971486009</v>
      </c>
      <c r="Z67" s="42"/>
      <c r="AA67" s="44">
        <f t="shared" si="8"/>
        <v>1.6397298073408613</v>
      </c>
      <c r="AB67" s="42"/>
      <c r="AC67" s="42">
        <f t="shared" si="9"/>
        <v>11.102482482111894</v>
      </c>
      <c r="AD67" s="42">
        <f t="shared" si="10"/>
        <v>20.400000000000006</v>
      </c>
      <c r="AE67" s="42"/>
      <c r="AF67" s="45">
        <f t="shared" si="11"/>
        <v>-1043.5789600228957</v>
      </c>
      <c r="AG67" s="1"/>
      <c r="AH67" s="1"/>
    </row>
    <row r="68" spans="23:34" x14ac:dyDescent="0.3">
      <c r="W68" s="1"/>
      <c r="X68" s="1">
        <f t="shared" si="6"/>
        <v>12</v>
      </c>
      <c r="Y68" s="42">
        <f t="shared" si="7"/>
        <v>31457.433177304923</v>
      </c>
      <c r="Z68" s="42"/>
      <c r="AA68" s="44">
        <f t="shared" si="8"/>
        <v>-1.9053057898077395</v>
      </c>
      <c r="AB68" s="42"/>
      <c r="AC68" s="42">
        <f t="shared" si="9"/>
        <v>10.118644597707377</v>
      </c>
      <c r="AD68" s="42">
        <f t="shared" si="10"/>
        <v>19.800000000000004</v>
      </c>
      <c r="AE68" s="42"/>
      <c r="AF68" s="45">
        <f t="shared" si="11"/>
        <v>-2766.5735352650272</v>
      </c>
      <c r="AG68" s="1"/>
      <c r="AH68" s="1"/>
    </row>
    <row r="69" spans="23:34" x14ac:dyDescent="0.3">
      <c r="W69" s="1"/>
      <c r="X69" s="1">
        <f t="shared" si="6"/>
        <v>12</v>
      </c>
      <c r="Y69" s="42">
        <f t="shared" si="7"/>
        <v>17249.055535960739</v>
      </c>
      <c r="Z69" s="42"/>
      <c r="AA69" s="44">
        <f t="shared" si="8"/>
        <v>-5.0510491075382316</v>
      </c>
      <c r="AB69" s="42"/>
      <c r="AC69" s="42">
        <f t="shared" si="9"/>
        <v>11.261828071592021</v>
      </c>
      <c r="AD69" s="42">
        <f t="shared" si="10"/>
        <v>19.200000000000003</v>
      </c>
      <c r="AE69" s="42"/>
      <c r="AF69" s="45">
        <f t="shared" si="11"/>
        <v>-3711.3432165355334</v>
      </c>
      <c r="AG69" s="1"/>
      <c r="AH69" s="1"/>
    </row>
    <row r="70" spans="23:34" x14ac:dyDescent="0.3">
      <c r="W70" s="1"/>
      <c r="X70" s="1">
        <f t="shared" si="6"/>
        <v>12</v>
      </c>
      <c r="Y70" s="42">
        <f t="shared" si="7"/>
        <v>-3257.2133712460763</v>
      </c>
      <c r="Z70" s="42"/>
      <c r="AA70" s="44">
        <f t="shared" si="8"/>
        <v>-6.775954661134306</v>
      </c>
      <c r="AB70" s="42"/>
      <c r="AC70" s="42">
        <f t="shared" si="9"/>
        <v>14.292457536114959</v>
      </c>
      <c r="AD70" s="42">
        <f t="shared" si="10"/>
        <v>18.600000000000001</v>
      </c>
      <c r="AE70" s="42"/>
      <c r="AF70" s="45">
        <f t="shared" si="11"/>
        <v>-3532.938292731641</v>
      </c>
      <c r="AG70" s="1"/>
      <c r="AH70" s="1"/>
    </row>
    <row r="71" spans="23:34" x14ac:dyDescent="0.3">
      <c r="W71" s="1"/>
      <c r="X71" s="1">
        <f t="shared" si="6"/>
        <v>12</v>
      </c>
      <c r="Y71" s="42">
        <f t="shared" si="7"/>
        <v>-23917.953615745788</v>
      </c>
      <c r="Z71" s="42"/>
      <c r="AA71" s="44">
        <f t="shared" si="8"/>
        <v>-6.4502333240096981</v>
      </c>
      <c r="AB71" s="42"/>
      <c r="AC71" s="42">
        <f t="shared" si="9"/>
        <v>18.358030332795543</v>
      </c>
      <c r="AD71" s="42">
        <f t="shared" si="10"/>
        <v>18</v>
      </c>
      <c r="AE71" s="42"/>
      <c r="AF71" s="45">
        <f t="shared" si="11"/>
        <v>-2222.8980202610192</v>
      </c>
      <c r="AG71" s="1"/>
      <c r="AH71" s="1"/>
    </row>
    <row r="72" spans="23:34" x14ac:dyDescent="0.3">
      <c r="W72" s="1"/>
      <c r="X72" s="1">
        <f t="shared" si="6"/>
        <v>12</v>
      </c>
      <c r="Y72" s="42">
        <f t="shared" si="7"/>
        <v>-38184.731375727242</v>
      </c>
      <c r="Z72" s="42"/>
      <c r="AA72" s="44">
        <f t="shared" si="8"/>
        <v>-4.0584379624351197</v>
      </c>
      <c r="AB72" s="42"/>
      <c r="AC72" s="42">
        <f t="shared" si="9"/>
        <v>22.228170327201362</v>
      </c>
      <c r="AD72" s="42">
        <f t="shared" si="10"/>
        <v>17.399999999999999</v>
      </c>
      <c r="AE72" s="42"/>
      <c r="AF72" s="45">
        <f t="shared" si="11"/>
        <v>-131.4341475849107</v>
      </c>
      <c r="AG72" s="1"/>
      <c r="AH72" s="1"/>
    </row>
    <row r="73" spans="23:34" x14ac:dyDescent="0.3">
      <c r="W73" s="1"/>
      <c r="X73" s="1">
        <f t="shared" si="6"/>
        <v>12</v>
      </c>
      <c r="Y73" s="42">
        <f t="shared" si="7"/>
        <v>-41158.996958140444</v>
      </c>
      <c r="Z73" s="42"/>
      <c r="AA73" s="44">
        <f t="shared" si="8"/>
        <v>-0.23996482486239579</v>
      </c>
      <c r="AB73" s="42"/>
      <c r="AC73" s="42">
        <f t="shared" si="9"/>
        <v>24.663233104662432</v>
      </c>
      <c r="AD73" s="42">
        <f t="shared" si="10"/>
        <v>16.799999999999997</v>
      </c>
      <c r="AE73" s="42"/>
      <c r="AF73" s="45">
        <f t="shared" si="11"/>
        <v>2122.9369602410929</v>
      </c>
      <c r="AG73" s="1"/>
      <c r="AH73" s="1"/>
    </row>
    <row r="74" spans="23:34" x14ac:dyDescent="0.3">
      <c r="W74" s="1"/>
      <c r="X74" s="1">
        <f t="shared" si="6"/>
        <v>12</v>
      </c>
      <c r="Y74" s="42">
        <f t="shared" si="7"/>
        <v>-31242.409593820634</v>
      </c>
      <c r="Z74" s="42"/>
      <c r="AA74" s="44">
        <f t="shared" si="8"/>
        <v>3.8759348709516486</v>
      </c>
      <c r="AB74" s="42"/>
      <c r="AC74" s="42">
        <f t="shared" si="9"/>
        <v>24.80721199957987</v>
      </c>
      <c r="AD74" s="42">
        <f t="shared" si="10"/>
        <v>16.199999999999996</v>
      </c>
      <c r="AE74" s="42"/>
      <c r="AF74" s="45">
        <f t="shared" si="11"/>
        <v>3834.1542087762305</v>
      </c>
      <c r="AG74" s="1"/>
      <c r="AH74" s="1"/>
    </row>
    <row r="75" spans="23:34" x14ac:dyDescent="0.3">
      <c r="W75" s="1"/>
      <c r="X75" s="1">
        <f t="shared" si="6"/>
        <v>12</v>
      </c>
      <c r="Y75" s="42">
        <f t="shared" si="7"/>
        <v>-10835.359166220431</v>
      </c>
      <c r="Z75" s="42"/>
      <c r="AA75" s="44">
        <f t="shared" si="8"/>
        <v>7.0001758303337116</v>
      </c>
      <c r="AB75" s="42"/>
      <c r="AC75" s="42">
        <f t="shared" si="9"/>
        <v>22.48165107700888</v>
      </c>
      <c r="AD75" s="42">
        <f t="shared" si="10"/>
        <v>15.599999999999994</v>
      </c>
      <c r="AE75" s="42"/>
      <c r="AF75" s="45">
        <f t="shared" si="11"/>
        <v>4427.631272177161</v>
      </c>
      <c r="AG75" s="1"/>
      <c r="AH75" s="1"/>
    </row>
    <row r="76" spans="23:34" x14ac:dyDescent="0.3">
      <c r="W76" s="1"/>
      <c r="X76" s="1">
        <f t="shared" si="6"/>
        <v>12</v>
      </c>
      <c r="Y76" s="42">
        <f t="shared" si="7"/>
        <v>14193.16789658883</v>
      </c>
      <c r="Z76" s="42"/>
      <c r="AA76" s="44">
        <f t="shared" si="8"/>
        <v>8.0837117469557551</v>
      </c>
      <c r="AB76" s="42"/>
      <c r="AC76" s="42">
        <f t="shared" si="9"/>
        <v>18.281545578808654</v>
      </c>
      <c r="AD76" s="42">
        <f t="shared" si="10"/>
        <v>14.999999999999995</v>
      </c>
      <c r="AE76" s="42"/>
      <c r="AF76" s="45">
        <f t="shared" si="11"/>
        <v>3650.2394502351758</v>
      </c>
      <c r="AG76" s="1"/>
      <c r="AH76" s="1"/>
    </row>
    <row r="77" spans="23:34" x14ac:dyDescent="0.3">
      <c r="W77" s="1"/>
      <c r="X77" s="1">
        <f t="shared" ref="X77:X100" si="12">$F$23</f>
        <v>12</v>
      </c>
      <c r="Y77" s="42">
        <f t="shared" ref="Y77:Y100" si="13">-$C$19*(AC78-X77-$F$20)-$C$22*AA78*2*SQRT($C$19*$C$16)</f>
        <v>36167.318380633886</v>
      </c>
      <c r="Z77" s="42"/>
      <c r="AA77" s="44">
        <f t="shared" ref="AA77:AA100" si="14">$F$18*Y77/$C$16+AA78</f>
        <v>6.6643949572968726</v>
      </c>
      <c r="AB77" s="42"/>
      <c r="AC77" s="42">
        <f t="shared" ref="AC77:AC100" si="15">$F$18*AA77+AC78</f>
        <v>13.431318530635199</v>
      </c>
      <c r="AD77" s="42">
        <f t="shared" ref="AD77:AD100" si="16">AD78+$F$18</f>
        <v>14.399999999999995</v>
      </c>
      <c r="AE77" s="42"/>
      <c r="AF77" s="45">
        <f t="shared" ref="AF77:AF100" si="17">AA78*$C$26</f>
        <v>1669.2738380807357</v>
      </c>
      <c r="AG77" s="1"/>
      <c r="AH77" s="1"/>
    </row>
    <row r="78" spans="23:34" x14ac:dyDescent="0.3">
      <c r="W78" s="1"/>
      <c r="X78" s="1">
        <f t="shared" si="12"/>
        <v>12</v>
      </c>
      <c r="Y78" s="42">
        <f t="shared" si="13"/>
        <v>47935.863091186555</v>
      </c>
      <c r="Z78" s="42"/>
      <c r="AA78" s="44">
        <f t="shared" si="14"/>
        <v>3.0476631192334835</v>
      </c>
      <c r="AB78" s="42"/>
      <c r="AC78" s="42">
        <f t="shared" si="15"/>
        <v>9.4326815562570765</v>
      </c>
      <c r="AD78" s="42">
        <f t="shared" si="16"/>
        <v>13.799999999999995</v>
      </c>
      <c r="AE78" s="42"/>
      <c r="AF78" s="45">
        <f t="shared" si="17"/>
        <v>-956.28151477148424</v>
      </c>
      <c r="AG78" s="1"/>
      <c r="AH78" s="1"/>
    </row>
    <row r="79" spans="23:34" x14ac:dyDescent="0.3">
      <c r="W79" s="1"/>
      <c r="X79" s="1">
        <f t="shared" si="12"/>
        <v>12</v>
      </c>
      <c r="Y79" s="42">
        <f t="shared" si="13"/>
        <v>45172.28126374304</v>
      </c>
      <c r="Z79" s="42"/>
      <c r="AA79" s="44">
        <f t="shared" si="14"/>
        <v>-1.7459231898851719</v>
      </c>
      <c r="AB79" s="42"/>
      <c r="AC79" s="42">
        <f t="shared" si="15"/>
        <v>7.6040836847169873</v>
      </c>
      <c r="AD79" s="42">
        <f t="shared" si="16"/>
        <v>13.199999999999996</v>
      </c>
      <c r="AE79" s="42"/>
      <c r="AF79" s="45">
        <f t="shared" si="17"/>
        <v>-3430.4692569834879</v>
      </c>
      <c r="AG79" s="1"/>
      <c r="AH79" s="1"/>
    </row>
    <row r="80" spans="23:34" x14ac:dyDescent="0.3">
      <c r="W80" s="1"/>
      <c r="X80" s="1">
        <f t="shared" si="12"/>
        <v>12</v>
      </c>
      <c r="Y80" s="42">
        <f t="shared" si="13"/>
        <v>27911.609107403783</v>
      </c>
      <c r="Z80" s="42"/>
      <c r="AA80" s="44">
        <f t="shared" si="14"/>
        <v>-6.2631513162594761</v>
      </c>
      <c r="AB80" s="42"/>
      <c r="AC80" s="42">
        <f t="shared" si="15"/>
        <v>8.6516375986480902</v>
      </c>
      <c r="AD80" s="42">
        <f t="shared" si="16"/>
        <v>12.599999999999996</v>
      </c>
      <c r="AE80" s="42"/>
      <c r="AF80" s="45">
        <f t="shared" si="17"/>
        <v>-4959.2510494226572</v>
      </c>
      <c r="AG80" s="1"/>
      <c r="AH80" s="1"/>
    </row>
    <row r="81" spans="23:34" x14ac:dyDescent="0.3">
      <c r="W81" s="1"/>
      <c r="X81" s="1">
        <f t="shared" si="12"/>
        <v>12</v>
      </c>
      <c r="Y81" s="42">
        <f t="shared" si="13"/>
        <v>792.05506922426594</v>
      </c>
      <c r="Z81" s="42"/>
      <c r="AA81" s="44">
        <f t="shared" si="14"/>
        <v>-9.0543122269998548</v>
      </c>
      <c r="AB81" s="42"/>
      <c r="AC81" s="42">
        <f t="shared" si="15"/>
        <v>12.409528388403775</v>
      </c>
      <c r="AD81" s="42">
        <f t="shared" si="16"/>
        <v>11.999999999999996</v>
      </c>
      <c r="AE81" s="42"/>
      <c r="AF81" s="45">
        <f t="shared" si="17"/>
        <v>-5002.6336922427008</v>
      </c>
      <c r="AG81" s="1"/>
      <c r="AH81" s="1"/>
    </row>
    <row r="82" spans="23:34" x14ac:dyDescent="0.3">
      <c r="W82" s="1"/>
      <c r="X82" s="1">
        <f t="shared" si="12"/>
        <v>12</v>
      </c>
      <c r="Y82" s="42">
        <f t="shared" si="13"/>
        <v>-28150.356667397544</v>
      </c>
      <c r="Z82" s="42"/>
      <c r="AA82" s="44">
        <f t="shared" si="14"/>
        <v>-9.1335177339222806</v>
      </c>
      <c r="AB82" s="42"/>
      <c r="AC82" s="42">
        <f t="shared" si="15"/>
        <v>17.842115724603687</v>
      </c>
      <c r="AD82" s="42">
        <f t="shared" si="16"/>
        <v>11.399999999999997</v>
      </c>
      <c r="AE82" s="42"/>
      <c r="AF82" s="45">
        <f t="shared" si="17"/>
        <v>-3460.7751573877422</v>
      </c>
      <c r="AG82" s="1"/>
      <c r="AH82" s="1"/>
    </row>
    <row r="83" spans="23:34" x14ac:dyDescent="0.3">
      <c r="W83" s="1"/>
      <c r="X83" s="1">
        <f t="shared" si="12"/>
        <v>12</v>
      </c>
      <c r="Y83" s="42">
        <f t="shared" si="13"/>
        <v>-49835.400151470807</v>
      </c>
      <c r="Z83" s="42"/>
      <c r="AA83" s="44">
        <f t="shared" si="14"/>
        <v>-6.3184820671825257</v>
      </c>
      <c r="AB83" s="42"/>
      <c r="AC83" s="42">
        <f t="shared" si="15"/>
        <v>23.322226364957057</v>
      </c>
      <c r="AD83" s="42">
        <f t="shared" si="16"/>
        <v>10.799999999999997</v>
      </c>
      <c r="AE83" s="42"/>
      <c r="AF83" s="45">
        <f t="shared" si="17"/>
        <v>-731.17787486204861</v>
      </c>
      <c r="AG83" s="1"/>
      <c r="AH83" s="1"/>
    </row>
    <row r="84" spans="23:34" x14ac:dyDescent="0.3">
      <c r="W84" s="1"/>
      <c r="X84" s="1">
        <f t="shared" si="12"/>
        <v>12</v>
      </c>
      <c r="Y84" s="42">
        <f t="shared" si="13"/>
        <v>-56960.057123933242</v>
      </c>
      <c r="Z84" s="42"/>
      <c r="AA84" s="44">
        <f t="shared" si="14"/>
        <v>-1.3349420520354451</v>
      </c>
      <c r="AB84" s="42"/>
      <c r="AC84" s="42">
        <f t="shared" si="15"/>
        <v>27.113315605266571</v>
      </c>
      <c r="AD84" s="42">
        <f t="shared" si="16"/>
        <v>10.199999999999998</v>
      </c>
      <c r="AE84" s="42"/>
      <c r="AF84" s="45">
        <f t="shared" si="17"/>
        <v>2388.6529414940587</v>
      </c>
      <c r="AG84" s="1"/>
      <c r="AH84" s="1"/>
    </row>
    <row r="85" spans="23:34" x14ac:dyDescent="0.3">
      <c r="W85" s="1"/>
      <c r="X85" s="1">
        <f t="shared" si="12"/>
        <v>12</v>
      </c>
      <c r="Y85" s="42">
        <f t="shared" si="13"/>
        <v>-46419.359154230187</v>
      </c>
      <c r="Z85" s="42"/>
      <c r="AA85" s="44">
        <f t="shared" si="14"/>
        <v>4.3610636603578792</v>
      </c>
      <c r="AB85" s="42"/>
      <c r="AC85" s="42">
        <f t="shared" si="15"/>
        <v>27.914280836487837</v>
      </c>
      <c r="AD85" s="42">
        <f t="shared" si="16"/>
        <v>9.5999999999999979</v>
      </c>
      <c r="AE85" s="42"/>
      <c r="AF85" s="45">
        <f t="shared" si="17"/>
        <v>4931.1459528646392</v>
      </c>
      <c r="AG85" s="1"/>
      <c r="AH85" s="1"/>
    </row>
    <row r="86" spans="23:34" x14ac:dyDescent="0.3">
      <c r="W86" s="1"/>
      <c r="X86" s="1">
        <f t="shared" si="12"/>
        <v>12</v>
      </c>
      <c r="Y86" s="42">
        <f t="shared" si="13"/>
        <v>-20535.114997390869</v>
      </c>
      <c r="Z86" s="42"/>
      <c r="AA86" s="44">
        <f t="shared" si="14"/>
        <v>9.0029995757808976</v>
      </c>
      <c r="AB86" s="42"/>
      <c r="AC86" s="42">
        <f t="shared" si="15"/>
        <v>25.297642640273111</v>
      </c>
      <c r="AD86" s="42">
        <f t="shared" si="16"/>
        <v>8.9999999999999982</v>
      </c>
      <c r="AE86" s="42"/>
      <c r="AF86" s="45">
        <f t="shared" si="17"/>
        <v>6055.9005233680018</v>
      </c>
      <c r="AG86" s="1"/>
      <c r="AH86" s="1"/>
    </row>
    <row r="87" spans="23:34" x14ac:dyDescent="0.3">
      <c r="W87" s="1"/>
      <c r="X87" s="1">
        <f t="shared" si="12"/>
        <v>12</v>
      </c>
      <c r="Y87" s="42">
        <f t="shared" si="13"/>
        <v>13366.533415923888</v>
      </c>
      <c r="Z87" s="42"/>
      <c r="AA87" s="44">
        <f t="shared" si="14"/>
        <v>11.056511075519985</v>
      </c>
      <c r="AB87" s="42"/>
      <c r="AC87" s="42">
        <f t="shared" si="15"/>
        <v>19.895842894804574</v>
      </c>
      <c r="AD87" s="42">
        <f t="shared" si="16"/>
        <v>8.3999999999999986</v>
      </c>
      <c r="AE87" s="42"/>
      <c r="AF87" s="45">
        <f t="shared" si="17"/>
        <v>5323.7853366131922</v>
      </c>
      <c r="AG87" s="1"/>
      <c r="AH87" s="1"/>
    </row>
    <row r="88" spans="23:34" x14ac:dyDescent="0.3">
      <c r="W88" s="1"/>
      <c r="X88" s="1">
        <f t="shared" si="12"/>
        <v>12</v>
      </c>
      <c r="Y88" s="42">
        <f t="shared" si="13"/>
        <v>44990.328390617302</v>
      </c>
      <c r="Z88" s="42"/>
      <c r="AA88" s="44">
        <f t="shared" si="14"/>
        <v>9.7198577339275971</v>
      </c>
      <c r="AB88" s="42"/>
      <c r="AC88" s="42">
        <f t="shared" si="15"/>
        <v>13.261936249492583</v>
      </c>
      <c r="AD88" s="42">
        <f t="shared" si="16"/>
        <v>7.799999999999998</v>
      </c>
      <c r="AE88" s="42"/>
      <c r="AF88" s="45">
        <f t="shared" si="17"/>
        <v>2859.563563702573</v>
      </c>
      <c r="AG88" s="1"/>
      <c r="AH88" s="1"/>
    </row>
    <row r="89" spans="23:34" x14ac:dyDescent="0.3">
      <c r="W89" s="1"/>
      <c r="X89" s="1">
        <f t="shared" si="12"/>
        <v>12</v>
      </c>
      <c r="Y89" s="42">
        <f t="shared" si="13"/>
        <v>64167.396105552943</v>
      </c>
      <c r="Z89" s="42"/>
      <c r="AA89" s="44">
        <f t="shared" si="14"/>
        <v>5.2208248948658671</v>
      </c>
      <c r="AB89" s="42"/>
      <c r="AC89" s="42">
        <f t="shared" si="15"/>
        <v>7.4300216091360252</v>
      </c>
      <c r="AD89" s="42">
        <f t="shared" si="16"/>
        <v>7.1999999999999984</v>
      </c>
      <c r="AE89" s="42"/>
      <c r="AF89" s="45">
        <f t="shared" si="17"/>
        <v>-655.02946663547664</v>
      </c>
      <c r="AG89" s="1"/>
      <c r="AH89" s="1"/>
    </row>
    <row r="90" spans="23:34" x14ac:dyDescent="0.3">
      <c r="W90" s="1"/>
      <c r="X90" s="1">
        <f t="shared" si="12"/>
        <v>12</v>
      </c>
      <c r="Y90" s="42">
        <f t="shared" si="13"/>
        <v>64090.006167334082</v>
      </c>
      <c r="Z90" s="42"/>
      <c r="AA90" s="44">
        <f t="shared" si="14"/>
        <v>-1.195914715689427</v>
      </c>
      <c r="AB90" s="42"/>
      <c r="AC90" s="42">
        <f t="shared" si="15"/>
        <v>4.2975266722165051</v>
      </c>
      <c r="AD90" s="42">
        <f t="shared" si="16"/>
        <v>6.5999999999999988</v>
      </c>
      <c r="AE90" s="42"/>
      <c r="AF90" s="45">
        <f t="shared" si="17"/>
        <v>-4165.3836754848862</v>
      </c>
      <c r="AG90" s="1"/>
      <c r="AH90" s="1"/>
    </row>
    <row r="91" spans="23:34" x14ac:dyDescent="0.3">
      <c r="W91" s="1"/>
      <c r="X91" s="1">
        <f t="shared" si="12"/>
        <v>12</v>
      </c>
      <c r="Y91" s="42">
        <f t="shared" si="13"/>
        <v>43667.000277100822</v>
      </c>
      <c r="Z91" s="42"/>
      <c r="AA91" s="44">
        <f t="shared" si="14"/>
        <v>-7.6049153324228351</v>
      </c>
      <c r="AB91" s="42"/>
      <c r="AC91" s="42">
        <f t="shared" si="15"/>
        <v>5.0150755016301609</v>
      </c>
      <c r="AD91" s="42">
        <f t="shared" si="16"/>
        <v>5.9999999999999991</v>
      </c>
      <c r="AE91" s="42"/>
      <c r="AF91" s="45">
        <f t="shared" si="17"/>
        <v>-6557.1237825201324</v>
      </c>
      <c r="AG91" s="1"/>
      <c r="AH91" s="1"/>
    </row>
    <row r="92" spans="23:34" x14ac:dyDescent="0.3">
      <c r="W92" s="1"/>
      <c r="X92" s="1">
        <f t="shared" si="12"/>
        <v>12</v>
      </c>
      <c r="Y92" s="42">
        <f t="shared" si="13"/>
        <v>8201.3612527394907</v>
      </c>
      <c r="Z92" s="42"/>
      <c r="AA92" s="44">
        <f t="shared" si="14"/>
        <v>-11.971615360132917</v>
      </c>
      <c r="AB92" s="42"/>
      <c r="AC92" s="42">
        <f t="shared" si="15"/>
        <v>9.5780247010838622</v>
      </c>
      <c r="AD92" s="42">
        <f t="shared" si="16"/>
        <v>5.3999999999999995</v>
      </c>
      <c r="AE92" s="42"/>
      <c r="AF92" s="45">
        <f t="shared" si="17"/>
        <v>-7006.3308385575565</v>
      </c>
      <c r="AG92" s="1"/>
      <c r="AH92" s="1"/>
    </row>
    <row r="93" spans="23:34" x14ac:dyDescent="0.3">
      <c r="W93" s="1"/>
      <c r="X93" s="1">
        <f t="shared" si="12"/>
        <v>12</v>
      </c>
      <c r="Y93" s="42">
        <f t="shared" si="13"/>
        <v>-31922.352456380093</v>
      </c>
      <c r="Z93" s="42"/>
      <c r="AA93" s="44">
        <f t="shared" si="14"/>
        <v>-12.791751485406866</v>
      </c>
      <c r="AB93" s="42"/>
      <c r="AC93" s="42">
        <f t="shared" si="15"/>
        <v>16.760993917163614</v>
      </c>
      <c r="AD93" s="42">
        <f t="shared" si="16"/>
        <v>4.8</v>
      </c>
      <c r="AE93" s="42"/>
      <c r="AF93" s="45">
        <f t="shared" si="17"/>
        <v>-5257.8715856585741</v>
      </c>
      <c r="AG93" s="1"/>
      <c r="AH93" s="1"/>
    </row>
    <row r="94" spans="23:34" x14ac:dyDescent="0.3">
      <c r="W94" s="1"/>
      <c r="X94" s="1">
        <f t="shared" si="12"/>
        <v>12</v>
      </c>
      <c r="Y94" s="42">
        <f t="shared" si="13"/>
        <v>-64239.440224958082</v>
      </c>
      <c r="Z94" s="42"/>
      <c r="AA94" s="44">
        <f t="shared" si="14"/>
        <v>-9.5995162397688567</v>
      </c>
      <c r="AB94" s="42"/>
      <c r="AC94" s="42">
        <f t="shared" si="15"/>
        <v>24.436044808407733</v>
      </c>
      <c r="AD94" s="42">
        <f t="shared" si="16"/>
        <v>4.2</v>
      </c>
      <c r="AE94" s="42"/>
      <c r="AF94" s="45">
        <f t="shared" si="17"/>
        <v>-1739.3325363871456</v>
      </c>
      <c r="AG94" s="1"/>
      <c r="AH94" s="1"/>
    </row>
    <row r="95" spans="23:34" x14ac:dyDescent="0.3">
      <c r="W95" s="1"/>
      <c r="X95" s="1">
        <f t="shared" si="12"/>
        <v>12</v>
      </c>
      <c r="Y95" s="42">
        <f t="shared" si="13"/>
        <v>-78040.617539583574</v>
      </c>
      <c r="Z95" s="42"/>
      <c r="AA95" s="44">
        <f t="shared" si="14"/>
        <v>-3.1755722172730492</v>
      </c>
      <c r="AB95" s="42"/>
      <c r="AC95" s="42">
        <f t="shared" si="15"/>
        <v>30.195754552269047</v>
      </c>
      <c r="AD95" s="42">
        <f t="shared" si="16"/>
        <v>3.6</v>
      </c>
      <c r="AE95" s="42"/>
      <c r="AF95" s="45">
        <f t="shared" si="17"/>
        <v>2535.1281264191784</v>
      </c>
      <c r="AG95" s="1"/>
      <c r="AH95" s="1"/>
    </row>
    <row r="96" spans="23:34" x14ac:dyDescent="0.3">
      <c r="W96" s="1"/>
      <c r="X96" s="1">
        <f t="shared" si="12"/>
        <v>12</v>
      </c>
      <c r="Y96" s="42">
        <f t="shared" si="13"/>
        <v>-67872.689222074448</v>
      </c>
      <c r="Z96" s="42"/>
      <c r="AA96" s="44">
        <f t="shared" si="14"/>
        <v>4.6284895366853078</v>
      </c>
      <c r="AB96" s="42"/>
      <c r="AC96" s="42">
        <f t="shared" si="15"/>
        <v>32.101097882632878</v>
      </c>
      <c r="AD96" s="42">
        <f t="shared" si="16"/>
        <v>3</v>
      </c>
      <c r="AE96" s="42"/>
      <c r="AF96" s="45">
        <f t="shared" si="17"/>
        <v>6252.6684189659718</v>
      </c>
      <c r="AG96" s="1"/>
      <c r="AH96" s="1"/>
    </row>
    <row r="97" spans="23:34" x14ac:dyDescent="0.3">
      <c r="W97" s="1"/>
      <c r="X97" s="1">
        <f t="shared" si="12"/>
        <v>12</v>
      </c>
      <c r="Y97" s="42">
        <f t="shared" si="13"/>
        <v>-35573.875237967091</v>
      </c>
      <c r="Z97" s="42"/>
      <c r="AA97" s="44">
        <f t="shared" si="14"/>
        <v>11.415758458892752</v>
      </c>
      <c r="AB97" s="42"/>
      <c r="AC97" s="42">
        <f t="shared" si="15"/>
        <v>29.324004160621694</v>
      </c>
      <c r="AD97" s="42">
        <f t="shared" si="16"/>
        <v>2.4</v>
      </c>
      <c r="AE97" s="42"/>
      <c r="AF97" s="45">
        <f t="shared" si="17"/>
        <v>8201.1298115368754</v>
      </c>
      <c r="AG97" s="1"/>
      <c r="AH97" s="1"/>
    </row>
    <row r="98" spans="23:34" x14ac:dyDescent="0.3">
      <c r="W98" s="1"/>
      <c r="X98" s="1">
        <f t="shared" si="12"/>
        <v>12</v>
      </c>
      <c r="Y98" s="42">
        <f t="shared" si="13"/>
        <v>9887.1015656885247</v>
      </c>
      <c r="Z98" s="42"/>
      <c r="AA98" s="44">
        <f t="shared" si="14"/>
        <v>14.973145982689461</v>
      </c>
      <c r="AB98" s="42"/>
      <c r="AC98" s="42">
        <f t="shared" si="15"/>
        <v>22.474549085286043</v>
      </c>
      <c r="AD98" s="42">
        <f t="shared" si="16"/>
        <v>1.7999999999999998</v>
      </c>
      <c r="AE98" s="42"/>
      <c r="AF98" s="45">
        <f t="shared" si="17"/>
        <v>7659.5909559496504</v>
      </c>
      <c r="AG98" s="1"/>
      <c r="AH98" s="1"/>
    </row>
    <row r="99" spans="23:34" x14ac:dyDescent="0.3">
      <c r="W99" s="1"/>
      <c r="X99" s="1">
        <f t="shared" si="12"/>
        <v>12</v>
      </c>
      <c r="Y99" s="42">
        <f t="shared" si="13"/>
        <v>54844.358261206085</v>
      </c>
      <c r="Z99" s="42"/>
      <c r="AA99" s="44">
        <f t="shared" si="14"/>
        <v>13.984435826120608</v>
      </c>
      <c r="AB99" s="42"/>
      <c r="AC99" s="42">
        <f t="shared" si="15"/>
        <v>13.490661495672365</v>
      </c>
      <c r="AD99" s="42">
        <f t="shared" si="16"/>
        <v>1.2</v>
      </c>
      <c r="AE99" s="42"/>
      <c r="AF99" s="45">
        <f t="shared" si="17"/>
        <v>4655.6417387939127</v>
      </c>
      <c r="AG99" s="1"/>
      <c r="AH99" s="1"/>
    </row>
    <row r="100" spans="23:34" x14ac:dyDescent="0.3">
      <c r="W100" s="1"/>
      <c r="X100" s="1">
        <f t="shared" si="12"/>
        <v>12</v>
      </c>
      <c r="Y100" s="42">
        <f t="shared" si="13"/>
        <v>85000</v>
      </c>
      <c r="Z100" s="42"/>
      <c r="AA100" s="44">
        <f t="shared" si="14"/>
        <v>8.5</v>
      </c>
      <c r="AB100" s="42"/>
      <c r="AC100" s="42">
        <f t="shared" si="15"/>
        <v>5.0999999999999996</v>
      </c>
      <c r="AD100" s="42">
        <f t="shared" si="16"/>
        <v>0.6</v>
      </c>
      <c r="AE100" s="42"/>
      <c r="AF100" s="45">
        <f t="shared" si="17"/>
        <v>0</v>
      </c>
      <c r="AG100" s="1"/>
      <c r="AH100" s="1"/>
    </row>
    <row r="101" spans="23:34" x14ac:dyDescent="0.3">
      <c r="W101" s="1"/>
      <c r="X101" s="1"/>
      <c r="Y101" s="1"/>
      <c r="Z101" s="1"/>
      <c r="AA101" s="1"/>
      <c r="AB101" s="1"/>
      <c r="AC101" s="1">
        <v>0</v>
      </c>
      <c r="AD101" s="1"/>
      <c r="AE101" s="1"/>
      <c r="AF101" s="1"/>
      <c r="AG101" s="1"/>
      <c r="AH101" s="1"/>
    </row>
    <row r="102" spans="23:34" x14ac:dyDescent="0.3">
      <c r="W102" s="1"/>
      <c r="X102" s="1"/>
      <c r="Y102" s="1"/>
      <c r="Z102" s="1"/>
      <c r="AA102" s="1"/>
      <c r="AB102" s="1"/>
      <c r="AC102" s="1"/>
      <c r="AD102" s="1"/>
      <c r="AE102" s="1"/>
      <c r="AF102" s="1"/>
      <c r="AG102" s="1"/>
      <c r="AH102" s="1"/>
    </row>
    <row r="103" spans="23:34" x14ac:dyDescent="0.3">
      <c r="W103" s="1"/>
      <c r="X103" s="1"/>
      <c r="Y103" s="1"/>
      <c r="Z103" s="1"/>
      <c r="AA103" s="1"/>
      <c r="AB103" s="1"/>
      <c r="AC103" s="1"/>
      <c r="AD103" s="1"/>
      <c r="AE103" s="1"/>
      <c r="AF103" s="1"/>
      <c r="AG103" s="1"/>
      <c r="AH103" s="1"/>
    </row>
    <row r="104" spans="23:34" x14ac:dyDescent="0.3">
      <c r="W104" s="1"/>
      <c r="X104" s="1"/>
      <c r="Y104" s="1"/>
      <c r="Z104" s="1"/>
      <c r="AA104" s="1"/>
      <c r="AB104" s="1"/>
      <c r="AC104" s="1"/>
      <c r="AD104" s="1"/>
      <c r="AE104" s="1"/>
      <c r="AF104" s="1"/>
      <c r="AG104" s="1"/>
      <c r="AH104" s="1"/>
    </row>
  </sheetData>
  <mergeCells count="1">
    <mergeCell ref="V34:V35"/>
  </mergeCells>
  <pageMargins left="0.47244094488188981" right="0.23622047244094491" top="0.31496062992125984" bottom="0.82677165354330717" header="0.31496062992125984" footer="0.47244094488188981"/>
  <pageSetup orientation="portrait" r:id="rId1"/>
  <headerFooter alignWithMargins="0">
    <oddFooter>&amp;C&amp;"Arial,Bold"ABBOTT AEROSPACE INC. PROPRIETARY INFORMATION&amp;"Arial,Regular"
Subject to restrictions on the cover or first page</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PURPOSE</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User</dc:creator>
  <cp:keywords>Stress; Structures; Analysis</cp:keywords>
  <dc:description>N/A</dc:description>
  <cp:lastModifiedBy>Richard Abbott</cp:lastModifiedBy>
  <dcterms:created xsi:type="dcterms:W3CDTF">2009-07-11T02:30:32Z</dcterms:created>
  <dcterms:modified xsi:type="dcterms:W3CDTF">2016-03-08T03:04:38Z</dcterms:modified>
  <cp:category>Engineering Spreadsheets</cp:category>
</cp:coreProperties>
</file>