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definedNames>
    <definedName name="Fx">#REF!</definedName>
    <definedName name="Fy">#REF!</definedName>
    <definedName name="Fz">#REF!</definedName>
    <definedName name="Mx">#REF!</definedName>
    <definedName name="My">#REF!</definedName>
    <definedName name="Mz">#REF!</definedName>
    <definedName name="_xlnm.Print_Area" localSheetId="1">Analysis!$A$8:$K$61</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workbook>
</file>

<file path=xl/calcChain.xml><?xml version="1.0" encoding="utf-8"?>
<calcChain xmlns="http://schemas.openxmlformats.org/spreadsheetml/2006/main">
  <c r="C12" i="37" l="1"/>
  <c r="B12" i="31" l="1"/>
  <c r="F11" i="31"/>
  <c r="L10" i="31"/>
  <c r="F10" i="31"/>
  <c r="J9" i="31"/>
  <c r="F9" i="31"/>
  <c r="J8" i="31"/>
  <c r="F8" i="31"/>
  <c r="X7" i="31"/>
  <c r="X6" i="31"/>
  <c r="X5" i="31"/>
  <c r="X4" i="31"/>
  <c r="X3" i="31"/>
  <c r="X2" i="31"/>
  <c r="X1" i="31"/>
  <c r="G1" i="31" s="1"/>
  <c r="J10" i="31" l="1"/>
  <c r="C22" i="31"/>
  <c r="H41" i="31" l="1"/>
  <c r="H42" i="31" s="1"/>
  <c r="H46" i="31" s="1"/>
  <c r="C36" i="31"/>
  <c r="C35" i="31"/>
  <c r="C34" i="31"/>
  <c r="C28" i="31"/>
  <c r="C27" i="31"/>
  <c r="C26" i="31"/>
  <c r="H43" i="31" l="1"/>
  <c r="H44" i="31" s="1"/>
  <c r="E53" i="31" s="1"/>
  <c r="F53" i="31" s="1"/>
  <c r="G53" i="31" s="1"/>
  <c r="H53" i="31" s="1"/>
  <c r="C33" i="31"/>
  <c r="C32" i="31"/>
  <c r="C30" i="31"/>
  <c r="C31" i="31"/>
  <c r="C29" i="31"/>
  <c r="H47" i="31" l="1"/>
  <c r="E54" i="31"/>
  <c r="F54" i="31" s="1"/>
  <c r="G54" i="31" s="1"/>
  <c r="H54" i="31" s="1"/>
  <c r="E51" i="31"/>
  <c r="F51" i="31" s="1"/>
  <c r="G51" i="31" s="1"/>
  <c r="H51" i="31" s="1"/>
  <c r="E56" i="31"/>
  <c r="F56" i="31" s="1"/>
  <c r="G56" i="31" s="1"/>
  <c r="H56" i="31" s="1"/>
  <c r="E52" i="31"/>
  <c r="F52" i="31" s="1"/>
  <c r="G52" i="31" s="1"/>
  <c r="H52" i="31" s="1"/>
  <c r="E57" i="31"/>
  <c r="F57" i="31" s="1"/>
  <c r="G57" i="31" s="1"/>
  <c r="H57" i="31" s="1"/>
  <c r="H45" i="31"/>
  <c r="E58" i="31"/>
  <c r="F58" i="31" s="1"/>
  <c r="G58" i="31" s="1"/>
  <c r="H58" i="31" s="1"/>
  <c r="E55" i="31" l="1"/>
  <c r="F55" i="31" s="1"/>
  <c r="G55" i="31" s="1"/>
  <c r="H55" i="31" s="1"/>
</calcChain>
</file>

<file path=xl/sharedStrings.xml><?xml version="1.0" encoding="utf-8"?>
<sst xmlns="http://schemas.openxmlformats.org/spreadsheetml/2006/main" count="129" uniqueCount="98">
  <si>
    <t>R. Abbott</t>
  </si>
  <si>
    <t>Author:</t>
  </si>
  <si>
    <t>Check:</t>
  </si>
  <si>
    <t>Date:</t>
  </si>
  <si>
    <t>Revision:</t>
  </si>
  <si>
    <t>Report:</t>
  </si>
  <si>
    <t>Page:</t>
  </si>
  <si>
    <t>Section:</t>
  </si>
  <si>
    <t>Document Number:</t>
  </si>
  <si>
    <t>Revision Level :</t>
  </si>
  <si>
    <t xml:space="preserve"> </t>
  </si>
  <si>
    <t>The wing Lift Gradient will be modified to account for compressibility according to the Prandtl-Glauert correction</t>
  </si>
  <si>
    <t>Below Mach 1</t>
  </si>
  <si>
    <t>Wing Lift Gradient at M=0</t>
  </si>
  <si>
    <t>a =</t>
  </si>
  <si>
    <t>M</t>
  </si>
  <si>
    <t>a</t>
  </si>
  <si>
    <t>Mach numbers for design speeds at analysis altitude</t>
  </si>
  <si>
    <t>Physical Constants</t>
  </si>
  <si>
    <t>Altitude</t>
  </si>
  <si>
    <t>ft</t>
  </si>
  <si>
    <t>T =</t>
  </si>
  <si>
    <t>F, Temperature at altitude</t>
  </si>
  <si>
    <t>C, Temeprature</t>
  </si>
  <si>
    <t>F, Sea Level Standard Temperature</t>
  </si>
  <si>
    <t>p =</t>
  </si>
  <si>
    <t>L =</t>
  </si>
  <si>
    <t>F/ft, Temperature Lapse Rate</t>
  </si>
  <si>
    <t>ρ =</t>
  </si>
  <si>
    <t>ft/s</t>
  </si>
  <si>
    <t>ft/s, Airspeed</t>
  </si>
  <si>
    <t>VEAS</t>
  </si>
  <si>
    <t>TAS</t>
  </si>
  <si>
    <t>Mach</t>
  </si>
  <si>
    <t>(kts)</t>
  </si>
  <si>
    <t>(ft/sec)</t>
  </si>
  <si>
    <t>per rad</t>
  </si>
  <si>
    <t>per deg</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</si>
  <si>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</si>
  <si>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</si>
  <si>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</si>
  <si>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</si>
  <si>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</si>
  <si>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</si>
  <si>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</si>
  <si>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</si>
  <si>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</si>
  <si>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</si>
  <si>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</si>
  <si>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</si>
  <si>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</si>
  <si>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</si>
  <si>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</si>
  <si>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</si>
  <si>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</si>
  <si>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</si>
  <si>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</si>
  <si>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</si>
  <si>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</si>
  <si>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</si>
  <si>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</si>
  <si>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</si>
  <si>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</si>
  <si>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</si>
  <si>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</si>
  <si>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</si>
  <si>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slugs/ft</t>
    </r>
    <r>
      <rPr>
        <vertAlign val="superscript"/>
        <sz val="10"/>
        <rFont val="Calibri"/>
        <family val="2"/>
        <scheme val="minor"/>
      </rPr>
      <t>3</t>
    </r>
    <r>
      <rPr>
        <sz val="10"/>
        <rFont val="Calibri"/>
        <family val="2"/>
        <scheme val="minor"/>
      </rPr>
      <t>, Air Density at Sea Level</t>
    </r>
  </si>
  <si>
    <r>
      <t>lbs/ft</t>
    </r>
    <r>
      <rPr>
        <vertAlign val="superscript"/>
        <sz val="10"/>
        <rFont val="Calibri"/>
        <family val="2"/>
        <scheme val="minor"/>
      </rPr>
      <t>3</t>
    </r>
    <r>
      <rPr>
        <sz val="10"/>
        <rFont val="Calibri"/>
        <family val="2"/>
        <scheme val="minor"/>
      </rPr>
      <t>, Air Density at Altitude</t>
    </r>
  </si>
  <si>
    <r>
      <t>Speed of Sound</t>
    </r>
    <r>
      <rPr>
        <sz val="10"/>
        <rFont val="Calibri"/>
        <family val="2"/>
        <scheme val="minor"/>
      </rPr>
      <t xml:space="preserve"> = </t>
    </r>
  </si>
  <si>
    <r>
      <t>V</t>
    </r>
    <r>
      <rPr>
        <vertAlign val="subscript"/>
        <sz val="10"/>
        <color theme="1"/>
        <rFont val="Calibri"/>
        <family val="2"/>
        <scheme val="minor"/>
      </rPr>
      <t>TAS</t>
    </r>
    <r>
      <rPr>
        <sz val="10"/>
        <rFont val="Calibri"/>
        <family val="2"/>
        <scheme val="minor"/>
      </rPr>
      <t xml:space="preserve"> =</t>
    </r>
  </si>
  <si>
    <r>
      <t>v</t>
    </r>
    <r>
      <rPr>
        <vertAlign val="subscript"/>
        <sz val="10"/>
        <rFont val="Calibri"/>
        <family val="2"/>
        <scheme val="minor"/>
      </rPr>
      <t>A</t>
    </r>
    <r>
      <rPr>
        <sz val="10"/>
        <rFont val="Calibri"/>
        <family val="2"/>
        <scheme val="minor"/>
      </rPr>
      <t xml:space="preserve"> =</t>
    </r>
  </si>
  <si>
    <r>
      <t>v</t>
    </r>
    <r>
      <rPr>
        <vertAlign val="subscript"/>
        <sz val="10"/>
        <rFont val="Calibri"/>
        <family val="2"/>
        <scheme val="minor"/>
      </rPr>
      <t>C</t>
    </r>
    <r>
      <rPr>
        <sz val="10"/>
        <rFont val="Calibri"/>
        <family val="2"/>
        <scheme val="minor"/>
      </rPr>
      <t xml:space="preserve"> =</t>
    </r>
  </si>
  <si>
    <r>
      <t>v</t>
    </r>
    <r>
      <rPr>
        <vertAlign val="subscript"/>
        <sz val="10"/>
        <rFont val="Calibri"/>
        <family val="2"/>
        <scheme val="minor"/>
      </rPr>
      <t>D</t>
    </r>
    <r>
      <rPr>
        <sz val="10"/>
        <rFont val="Calibri"/>
        <family val="2"/>
        <scheme val="minor"/>
      </rPr>
      <t xml:space="preserve"> =</t>
    </r>
  </si>
  <si>
    <r>
      <t>v</t>
    </r>
    <r>
      <rPr>
        <vertAlign val="subscript"/>
        <sz val="10"/>
        <rFont val="Calibri"/>
        <family val="2"/>
        <scheme val="minor"/>
      </rPr>
      <t>F</t>
    </r>
    <r>
      <rPr>
        <sz val="10"/>
        <rFont val="Calibri"/>
        <family val="2"/>
        <scheme val="minor"/>
      </rPr>
      <t xml:space="preserve"> =</t>
    </r>
  </si>
  <si>
    <r>
      <t>v</t>
    </r>
    <r>
      <rPr>
        <vertAlign val="subscript"/>
        <sz val="10"/>
        <rFont val="Calibri"/>
        <family val="2"/>
        <scheme val="minor"/>
      </rPr>
      <t>F</t>
    </r>
    <r>
      <rPr>
        <sz val="10"/>
        <rFont val="Calibri"/>
        <family val="2"/>
        <scheme val="minor"/>
      </rPr>
      <t xml:space="preserve"> +14.8 =</t>
    </r>
  </si>
  <si>
    <r>
      <t>v</t>
    </r>
    <r>
      <rPr>
        <vertAlign val="subscript"/>
        <sz val="10"/>
        <rFont val="Calibri"/>
        <family val="2"/>
        <scheme val="minor"/>
      </rPr>
      <t>G</t>
    </r>
    <r>
      <rPr>
        <sz val="10"/>
        <rFont val="Calibri"/>
        <family val="2"/>
        <scheme val="minor"/>
      </rPr>
      <t xml:space="preserve"> =</t>
    </r>
  </si>
  <si>
    <r>
      <t>v</t>
    </r>
    <r>
      <rPr>
        <vertAlign val="subscript"/>
        <sz val="10"/>
        <rFont val="Calibri"/>
        <family val="2"/>
        <scheme val="minor"/>
      </rPr>
      <t>H</t>
    </r>
    <r>
      <rPr>
        <sz val="10"/>
        <rFont val="Calibri"/>
        <family val="2"/>
        <scheme val="minor"/>
      </rPr>
      <t xml:space="preserve"> =</t>
    </r>
  </si>
  <si>
    <r>
      <t>v</t>
    </r>
    <r>
      <rPr>
        <vertAlign val="subscript"/>
        <sz val="10"/>
        <rFont val="Calibri"/>
        <family val="2"/>
        <scheme val="minor"/>
      </rPr>
      <t>L</t>
    </r>
    <r>
      <rPr>
        <sz val="10"/>
        <rFont val="Calibri"/>
        <family val="2"/>
        <scheme val="minor"/>
      </rPr>
      <t xml:space="preserve"> =</t>
    </r>
  </si>
  <si>
    <t>STANDARD SPREADSHEET METHOD</t>
  </si>
  <si>
    <t>MODIFICATION TO WING LIFT GRADIENT FOR COMPRESSIBILITY</t>
  </si>
  <si>
    <t>AA-SM-504</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</si>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</sst>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color rgb="FF0000FF"/>
      <name val="Calibri"/>
      <family val="2"/>
      <scheme val="minor"/>
    </font>
    <font>
      <sz val="10"/>
      <color rgb="FF0000CC"/>
      <name val="Calibri"/>
      <family val="2"/>
      <scheme val="minor"/>
    </font>
    <font>
      <sz val="10"/>
      <color theme="1"/>
      <name val="Calibri"/>
      <family val="2"/>
      <scheme val="minor"/>
    </font>
    <font>
      <vertAlign val="subscript"/>
      <sz val="10"/>
      <color theme="1"/>
      <name val="Calibri"/>
      <family val="2"/>
      <scheme val="minor"/>
    </font>
    <font>
      <vertAlign val="superscript"/>
      <sz val="10"/>
      <color theme="1"/>
      <name val="Calibri"/>
      <family val="2"/>
      <scheme val="minor"/>
    </font>
    <font>
      <vertAlign val="superscript"/>
      <sz val="10"/>
      <name val="Calibri"/>
      <family val="2"/>
      <scheme val="minor"/>
    </font>
    <font>
      <sz val="10"/>
      <color indexed="12"/>
      <name val="Calibri"/>
      <family val="2"/>
      <scheme val="minor"/>
    </font>
    <font>
      <vertAlign val="subscript"/>
      <sz val="10"/>
      <name val="Calibri"/>
      <family val="2"/>
      <scheme val="minor"/>
    </font>
    <font>
      <b/>
      <i/>
      <sz val="10"/>
      <name val="Calibri"/>
      <family val="2"/>
      <scheme val="minor"/>
    </font>
    <font>
      <b/>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7">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cellStyleXfs>
  <cellXfs count="9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right"/>
    </xf>
    <xf numFmtId="0" fontId="5" fillId="0" borderId="0" xfId="1" applyFont="1" applyAlignment="1">
      <alignment horizontal="left"/>
    </xf>
    <xf numFmtId="0" fontId="3" fillId="0" borderId="0" xfId="1" applyFont="1" applyAlignment="1"/>
    <xf numFmtId="0" fontId="3" fillId="0" borderId="0" xfId="1" applyFont="1" applyAlignment="1">
      <alignment horizontal="center"/>
    </xf>
    <xf numFmtId="0" fontId="3" fillId="0" borderId="0" xfId="1" applyFont="1" applyBorder="1" applyAlignment="1">
      <alignment horizontal="center"/>
    </xf>
    <xf numFmtId="0" fontId="3" fillId="0" borderId="0" xfId="0" applyFont="1" applyFill="1"/>
    <xf numFmtId="0" fontId="3" fillId="0" borderId="0" xfId="0" applyFont="1" applyBorder="1"/>
    <xf numFmtId="0" fontId="3" fillId="0" borderId="0" xfId="1" applyFont="1" applyAlignment="1">
      <alignment horizontal="left"/>
    </xf>
    <xf numFmtId="0" fontId="11" fillId="0" borderId="0" xfId="1" applyFont="1"/>
    <xf numFmtId="0" fontId="3" fillId="0" borderId="0" xfId="1" applyFont="1" applyBorder="1"/>
    <xf numFmtId="0" fontId="5" fillId="0" borderId="0" xfId="0" applyFont="1" applyAlignment="1">
      <alignment horizontal="center"/>
    </xf>
    <xf numFmtId="2" fontId="3" fillId="0" borderId="0" xfId="0" applyNumberFormat="1" applyFont="1" applyAlignment="1">
      <alignment horizontal="center"/>
    </xf>
    <xf numFmtId="164" fontId="3" fillId="0" borderId="0" xfId="0" applyNumberFormat="1" applyFont="1" applyAlignment="1">
      <alignment horizontal="center"/>
    </xf>
    <xf numFmtId="164" fontId="12" fillId="0" borderId="0" xfId="1" applyNumberFormat="1" applyFont="1"/>
    <xf numFmtId="0" fontId="3" fillId="0" borderId="0" xfId="0" applyFont="1" applyFill="1" applyAlignment="1">
      <alignment horizontal="right"/>
    </xf>
    <xf numFmtId="2" fontId="13" fillId="0" borderId="0" xfId="1" applyNumberFormat="1" applyFont="1"/>
    <xf numFmtId="0" fontId="11" fillId="0" borderId="0" xfId="1" applyFont="1" applyAlignment="1">
      <alignment horizontal="center"/>
    </xf>
    <xf numFmtId="2" fontId="3" fillId="0" borderId="0" xfId="1" applyNumberFormat="1" applyFont="1" applyAlignment="1">
      <alignment horizontal="center"/>
    </xf>
    <xf numFmtId="0" fontId="3" fillId="0" borderId="0" xfId="0" applyFont="1" applyAlignment="1">
      <alignment horizontal="center"/>
    </xf>
    <xf numFmtId="0" fontId="5" fillId="0" borderId="0" xfId="0" applyFont="1" applyAlignment="1">
      <alignment horizontal="left"/>
    </xf>
    <xf numFmtId="0" fontId="13" fillId="0" borderId="0" xfId="0" applyFont="1"/>
    <xf numFmtId="0" fontId="13" fillId="0" borderId="0" xfId="0" applyFont="1" applyAlignment="1">
      <alignment horizontal="right"/>
    </xf>
    <xf numFmtId="0" fontId="12" fillId="0" borderId="0" xfId="0" applyFont="1"/>
    <xf numFmtId="0" fontId="13" fillId="0" borderId="0" xfId="0" applyFont="1" applyAlignment="1">
      <alignment vertical="center"/>
    </xf>
    <xf numFmtId="0" fontId="3" fillId="0" borderId="0" xfId="0" applyFont="1" applyAlignment="1">
      <alignment horizontal="right"/>
    </xf>
    <xf numFmtId="164" fontId="3" fillId="0" borderId="0" xfId="1" applyNumberFormat="1" applyFont="1"/>
    <xf numFmtId="1" fontId="13" fillId="0" borderId="0" xfId="0" applyNumberFormat="1" applyFont="1"/>
    <xf numFmtId="167" fontId="13" fillId="0" borderId="0" xfId="0" applyNumberFormat="1" applyFont="1"/>
    <xf numFmtId="0" fontId="3" fillId="0" borderId="0" xfId="0" applyFont="1" applyAlignment="1">
      <alignment vertical="top"/>
    </xf>
    <xf numFmtId="166" fontId="13" fillId="0" borderId="0" xfId="0" applyNumberFormat="1" applyFont="1"/>
    <xf numFmtId="0" fontId="3" fillId="0" borderId="0" xfId="0" applyFont="1" applyAlignment="1">
      <alignment horizontal="left"/>
    </xf>
    <xf numFmtId="165" fontId="13" fillId="0" borderId="0" xfId="0" applyNumberFormat="1" applyFont="1"/>
    <xf numFmtId="0" fontId="17" fillId="0" borderId="0" xfId="0" applyFont="1" applyAlignment="1">
      <alignment horizontal="center"/>
    </xf>
    <xf numFmtId="0" fontId="3" fillId="0" borderId="0" xfId="0" applyFont="1" applyBorder="1" applyAlignment="1">
      <alignment horizontal="left"/>
    </xf>
    <xf numFmtId="165" fontId="12" fillId="0" borderId="0" xfId="1" applyNumberFormat="1" applyFont="1" applyAlignment="1">
      <alignment horizontal="center"/>
    </xf>
    <xf numFmtId="165" fontId="3" fillId="0" borderId="0" xfId="1" applyNumberFormat="1" applyFont="1" applyAlignment="1">
      <alignment horizontal="center"/>
    </xf>
    <xf numFmtId="165" fontId="12" fillId="0" borderId="0" xfId="1" applyNumberFormat="1" applyFont="1" applyBorder="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Border="1" applyProtection="1">
      <protection locked="0"/>
    </xf>
    <xf numFmtId="0" fontId="3" fillId="0" borderId="1" xfId="0" applyFont="1" applyBorder="1"/>
    <xf numFmtId="0" fontId="5" fillId="0" borderId="0" xfId="1" applyFont="1"/>
    <xf numFmtId="0" fontId="10" fillId="0" borderId="0" xfId="4" applyFont="1" applyBorder="1" applyAlignment="1" applyProtection="1">
      <alignment horizontal="center"/>
    </xf>
    <xf numFmtId="1" fontId="5" fillId="0" borderId="0" xfId="0" applyNumberFormat="1" applyFont="1" applyBorder="1" applyAlignment="1" applyProtection="1">
      <alignment horizontal="right"/>
      <protection locked="0"/>
    </xf>
    <xf numFmtId="0" fontId="5" fillId="0" borderId="0" xfId="0" applyFont="1" applyBorder="1" applyProtection="1">
      <protection locked="0"/>
    </xf>
    <xf numFmtId="0" fontId="19" fillId="0" borderId="0" xfId="0" applyFont="1" applyAlignment="1">
      <alignment horizontal="center"/>
    </xf>
    <xf numFmtId="0" fontId="20"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0" fillId="0" borderId="0" xfId="4" applyBorder="1" applyAlignment="1" applyProtection="1">
      <alignment horizontal="center"/>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3" fillId="0" borderId="0" xfId="2" applyFont="1" applyBorder="1" applyAlignment="1">
      <alignment horizontal="left" vertical="top" wrapText="1"/>
    </xf>
    <xf numFmtId="0" fontId="3" fillId="0" borderId="0" xfId="1" applyFont="1" applyAlignment="1">
      <alignment horizontal="left" vertical="top" wrapText="1"/>
    </xf>
    <xf numFmtId="0" fontId="13" fillId="0" borderId="0" xfId="0" applyFont="1" applyAlignment="1">
      <alignment horizontal="left" vertical="center" wrapText="1"/>
    </xf>
    <xf numFmtId="0" fontId="22" fillId="0" borderId="0" xfId="6" applyFont="1" applyBorder="1" applyAlignment="1" applyProtection="1">
      <alignment horizontal="center"/>
    </xf>
    <xf numFmtId="0" fontId="3" fillId="0" borderId="0" xfId="2" applyFont="1" applyBorder="1" applyAlignment="1">
      <alignment horizontal="left" wrapText="1"/>
    </xf>
    <xf numFmtId="0" fontId="21" fillId="0" borderId="0" xfId="6" applyBorder="1" applyAlignment="1">
      <alignment horizontal="center"/>
    </xf>
  </cellXfs>
  <cellStyles count="7">
    <cellStyle name="Hyperlink" xfId="6" builtinId="8"/>
    <cellStyle name="Hyperlink 2" xfId="4"/>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a:solidFill>
                <a:schemeClr val="tx1"/>
              </a:solidFill>
            </a:ln>
          </c:spPr>
          <c:marker>
            <c:symbol val="none"/>
          </c:marker>
          <c:xVal>
            <c:numRef>
              <c:f>Analysis!$B$26:$B$36</c:f>
              <c:numCache>
                <c:formatCode>General</c:formatCode>
                <c:ptCount val="11"/>
                <c:pt idx="0">
                  <c:v>0</c:v>
                </c:pt>
                <c:pt idx="1">
                  <c:v>0.1</c:v>
                </c:pt>
                <c:pt idx="2">
                  <c:v>0.2</c:v>
                </c:pt>
                <c:pt idx="3">
                  <c:v>0.3</c:v>
                </c:pt>
                <c:pt idx="4">
                  <c:v>0.4</c:v>
                </c:pt>
                <c:pt idx="5">
                  <c:v>0.5</c:v>
                </c:pt>
                <c:pt idx="6">
                  <c:v>0.6</c:v>
                </c:pt>
                <c:pt idx="7">
                  <c:v>0.7</c:v>
                </c:pt>
                <c:pt idx="8">
                  <c:v>0.8</c:v>
                </c:pt>
                <c:pt idx="9">
                  <c:v>0.9</c:v>
                </c:pt>
                <c:pt idx="10">
                  <c:v>0.99</c:v>
                </c:pt>
              </c:numCache>
            </c:numRef>
          </c:xVal>
          <c:yVal>
            <c:numRef>
              <c:f>Analysis!$C$26:$C$36</c:f>
              <c:numCache>
                <c:formatCode>0.00</c:formatCode>
                <c:ptCount val="11"/>
                <c:pt idx="0">
                  <c:v>5.6</c:v>
                </c:pt>
                <c:pt idx="1">
                  <c:v>5.6282117654515869</c:v>
                </c:pt>
                <c:pt idx="2">
                  <c:v>5.715476066494082</c:v>
                </c:pt>
                <c:pt idx="3">
                  <c:v>5.870395085642742</c:v>
                </c:pt>
                <c:pt idx="4">
                  <c:v>6.1101009266077861</c:v>
                </c:pt>
                <c:pt idx="5">
                  <c:v>6.4663230149238089</c:v>
                </c:pt>
                <c:pt idx="6">
                  <c:v>6.9999999999999991</c:v>
                </c:pt>
                <c:pt idx="7">
                  <c:v>7.8415684705568545</c:v>
                </c:pt>
                <c:pt idx="8">
                  <c:v>9.3333333333333357</c:v>
                </c:pt>
                <c:pt idx="9">
                  <c:v>12.847281096751461</c:v>
                </c:pt>
                <c:pt idx="10">
                  <c:v>39.697347480466782</c:v>
                </c:pt>
              </c:numCache>
            </c:numRef>
          </c:yVal>
          <c:smooth val="1"/>
          <c:extLst>
            <c:ext xmlns:c16="http://schemas.microsoft.com/office/drawing/2014/chart" uri="{C3380CC4-5D6E-409C-BE32-E72D297353CC}">
              <c16:uniqueId val="{00000000-C2BE-4DD1-8A79-6A97AC56F173}"/>
            </c:ext>
          </c:extLst>
        </c:ser>
        <c:dLbls>
          <c:showLegendKey val="0"/>
          <c:showVal val="0"/>
          <c:showCatName val="0"/>
          <c:showSerName val="0"/>
          <c:showPercent val="0"/>
          <c:showBubbleSize val="0"/>
        </c:dLbls>
        <c:axId val="501194344"/>
        <c:axId val="501197480"/>
      </c:scatterChart>
      <c:valAx>
        <c:axId val="501194344"/>
        <c:scaling>
          <c:orientation val="minMax"/>
          <c:max val="1"/>
        </c:scaling>
        <c:delete val="0"/>
        <c:axPos val="b"/>
        <c:title>
          <c:tx>
            <c:rich>
              <a:bodyPr/>
              <a:lstStyle/>
              <a:p>
                <a:pPr>
                  <a:defRPr/>
                </a:pPr>
                <a:r>
                  <a:rPr lang="en-US"/>
                  <a:t>Mach Number</a:t>
                </a:r>
              </a:p>
            </c:rich>
          </c:tx>
          <c:overlay val="0"/>
        </c:title>
        <c:numFmt formatCode="General" sourceLinked="1"/>
        <c:majorTickMark val="out"/>
        <c:minorTickMark val="none"/>
        <c:tickLblPos val="nextTo"/>
        <c:crossAx val="501197480"/>
        <c:crosses val="autoZero"/>
        <c:crossBetween val="midCat"/>
      </c:valAx>
      <c:valAx>
        <c:axId val="501197480"/>
        <c:scaling>
          <c:orientation val="minMax"/>
          <c:max val="15"/>
          <c:min val="3"/>
        </c:scaling>
        <c:delete val="0"/>
        <c:axPos val="l"/>
        <c:majorGridlines/>
        <c:title>
          <c:tx>
            <c:rich>
              <a:bodyPr rot="-5400000" vert="horz"/>
              <a:lstStyle/>
              <a:p>
                <a:pPr>
                  <a:defRPr/>
                </a:pPr>
                <a:r>
                  <a:rPr lang="en-US"/>
                  <a:t>Wing Lift Gradient</a:t>
                </a:r>
              </a:p>
            </c:rich>
          </c:tx>
          <c:overlay val="0"/>
        </c:title>
        <c:numFmt formatCode="0.00" sourceLinked="1"/>
        <c:majorTickMark val="out"/>
        <c:minorTickMark val="none"/>
        <c:tickLblPos val="nextTo"/>
        <c:crossAx val="501194344"/>
        <c:crosses val="autoZero"/>
        <c:crossBetween val="midCat"/>
      </c:valAx>
    </c:plotArea>
    <c:plotVisOnly val="1"/>
    <c:dispBlanksAs val="gap"/>
    <c:showDLblsOverMax val="0"/>
  </c:chart>
  <c:spPr>
    <a:solidFill>
      <a:schemeClr val="bg1"/>
    </a:solidFill>
    <a:ln>
      <a:noFill/>
    </a:ln>
  </c:spPr>
  <c:txPr>
    <a:bodyPr/>
    <a:lstStyle/>
    <a:p>
      <a:pPr>
        <a:defRPr>
          <a:latin typeface="Arial" pitchFamily="34" charset="0"/>
          <a:cs typeface="Arial" pitchFamily="34" charset="0"/>
        </a:defRPr>
      </a:pPr>
      <a:endParaRPr lang="en-US"/>
    </a:p>
  </c:tx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247650</xdr:colOff>
      <xdr:row>16</xdr:row>
      <xdr:rowOff>21740</xdr:rowOff>
    </xdr:from>
    <xdr:to>
      <xdr:col>5</xdr:col>
      <xdr:colOff>314325</xdr:colOff>
      <xdr:row>19</xdr:row>
      <xdr:rowOff>14566</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114550" y="2860190"/>
          <a:ext cx="1285875" cy="478601"/>
        </a:xfrm>
        <a:prstGeom prst="rect">
          <a:avLst/>
        </a:prstGeom>
        <a:noFill/>
        <a:ln w="1">
          <a:noFill/>
          <a:miter lim="800000"/>
          <a:headEnd/>
          <a:tailEnd type="none" w="med" len="med"/>
        </a:ln>
        <a:effectLst/>
      </xdr:spPr>
    </xdr:pic>
    <xdr:clientData/>
  </xdr:twoCellAnchor>
  <xdr:twoCellAnchor>
    <xdr:from>
      <xdr:col>4</xdr:col>
      <xdr:colOff>0</xdr:colOff>
      <xdr:row>23</xdr:row>
      <xdr:rowOff>0</xdr:rowOff>
    </xdr:from>
    <xdr:to>
      <xdr:col>10</xdr:col>
      <xdr:colOff>0</xdr:colOff>
      <xdr:row>36</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0021"/>
          <a:ext cx="2562224" cy="626929"/>
          <a:chOff x="40822" y="1267641"/>
          <a:chExt cx="2570933" cy="630195"/>
        </a:xfrm>
      </xdr:grpSpPr>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83" customWidth="1"/>
    <col min="18" max="19" width="5.33203125" style="84" customWidth="1"/>
    <col min="20" max="25" width="9.109375" style="86"/>
    <col min="26" max="16384" width="9.109375" style="20"/>
  </cols>
  <sheetData>
    <row r="1" spans="1:25" s="5" customFormat="1" ht="13.8" x14ac:dyDescent="0.3">
      <c r="A1" s="1"/>
      <c r="B1" s="2" t="s">
        <v>1</v>
      </c>
      <c r="C1" s="3" t="s">
        <v>0</v>
      </c>
      <c r="D1" s="1"/>
      <c r="E1" s="1"/>
      <c r="F1" s="2" t="s">
        <v>38</v>
      </c>
      <c r="G1" s="4"/>
      <c r="H1" s="1"/>
      <c r="I1" s="1"/>
      <c r="J1" s="1"/>
      <c r="K1" s="1"/>
      <c r="M1" s="79"/>
      <c r="N1" s="79"/>
      <c r="O1" s="79"/>
      <c r="P1" s="79"/>
      <c r="Q1" s="79"/>
      <c r="R1" s="79"/>
      <c r="S1" s="79"/>
      <c r="T1" s="80"/>
      <c r="U1" s="80"/>
      <c r="V1" s="80"/>
      <c r="W1" s="81"/>
      <c r="X1" s="82"/>
      <c r="Y1" s="80"/>
    </row>
    <row r="2" spans="1:25" s="5" customFormat="1" ht="13.8" x14ac:dyDescent="0.3">
      <c r="A2" s="1"/>
      <c r="B2" s="2" t="s">
        <v>2</v>
      </c>
      <c r="C2" s="3" t="s">
        <v>10</v>
      </c>
      <c r="D2" s="1"/>
      <c r="E2" s="1"/>
      <c r="F2" s="2" t="s">
        <v>5</v>
      </c>
      <c r="G2" s="3"/>
      <c r="H2" s="1"/>
      <c r="I2" s="1"/>
      <c r="J2" s="1"/>
      <c r="K2" s="1"/>
      <c r="M2" s="79"/>
      <c r="N2" s="79"/>
      <c r="O2" s="79"/>
      <c r="P2" s="79"/>
      <c r="Q2" s="79"/>
      <c r="R2" s="79"/>
      <c r="S2" s="79"/>
      <c r="T2" s="80"/>
      <c r="U2" s="80"/>
      <c r="V2" s="80"/>
      <c r="W2" s="81"/>
      <c r="X2" s="82"/>
      <c r="Y2" s="80"/>
    </row>
    <row r="3" spans="1:25" s="5" customFormat="1" ht="13.8" x14ac:dyDescent="0.3">
      <c r="A3" s="1"/>
      <c r="B3" s="2" t="s">
        <v>3</v>
      </c>
      <c r="C3" s="10"/>
      <c r="D3" s="1"/>
      <c r="E3" s="1"/>
      <c r="F3" s="2" t="s">
        <v>4</v>
      </c>
      <c r="G3" s="3"/>
      <c r="H3" s="1"/>
      <c r="I3" s="1"/>
      <c r="J3" s="1"/>
      <c r="K3" s="1"/>
      <c r="M3" s="79"/>
      <c r="N3" s="79"/>
      <c r="O3" s="79"/>
      <c r="P3" s="79"/>
      <c r="Q3" s="79"/>
      <c r="R3" s="79"/>
      <c r="S3" s="79"/>
      <c r="T3" s="80"/>
      <c r="U3" s="80"/>
      <c r="V3" s="80"/>
      <c r="W3" s="81"/>
      <c r="X3" s="82"/>
      <c r="Y3" s="80"/>
    </row>
    <row r="4" spans="1:25" s="5" customFormat="1" ht="13.8" x14ac:dyDescent="0.3">
      <c r="A4" s="1"/>
      <c r="B4" s="2" t="s">
        <v>51</v>
      </c>
      <c r="C4" s="4"/>
      <c r="D4" s="1"/>
      <c r="E4" s="1"/>
      <c r="F4" s="2" t="s">
        <v>52</v>
      </c>
      <c r="G4" s="3" t="s">
        <v>53</v>
      </c>
      <c r="H4" s="1"/>
      <c r="I4" s="1"/>
      <c r="J4" s="1"/>
      <c r="K4" s="1"/>
      <c r="M4" s="79"/>
      <c r="N4" s="79"/>
      <c r="O4" s="79"/>
      <c r="P4" s="79"/>
      <c r="Q4" s="83"/>
      <c r="R4" s="84"/>
      <c r="S4" s="84"/>
      <c r="T4" s="80"/>
      <c r="U4" s="80"/>
      <c r="V4" s="80"/>
      <c r="W4" s="81"/>
      <c r="X4" s="82"/>
      <c r="Y4" s="80"/>
    </row>
    <row r="5" spans="1:25" s="5" customFormat="1" ht="13.8" x14ac:dyDescent="0.3">
      <c r="A5" s="1"/>
      <c r="B5" s="2" t="s">
        <v>54</v>
      </c>
      <c r="C5" s="4"/>
      <c r="D5" s="1"/>
      <c r="E5" s="2"/>
      <c r="F5" s="1"/>
      <c r="G5" s="1"/>
      <c r="H5" s="1"/>
      <c r="I5" s="1"/>
      <c r="J5" s="1"/>
      <c r="K5" s="1"/>
      <c r="M5" s="79"/>
      <c r="N5" s="79"/>
      <c r="O5" s="79"/>
      <c r="P5" s="79"/>
      <c r="Q5" s="83"/>
      <c r="R5" s="84"/>
      <c r="S5" s="84"/>
      <c r="T5" s="80"/>
      <c r="U5" s="80"/>
      <c r="V5" s="80"/>
      <c r="W5" s="81"/>
      <c r="X5" s="82"/>
      <c r="Y5" s="80"/>
    </row>
    <row r="6" spans="1:25" s="5" customFormat="1" ht="13.8" x14ac:dyDescent="0.3">
      <c r="A6" s="1"/>
      <c r="B6" s="1" t="s">
        <v>7</v>
      </c>
      <c r="C6" s="13"/>
      <c r="D6" s="1"/>
      <c r="E6" s="1"/>
      <c r="F6" s="1"/>
      <c r="G6" s="1"/>
      <c r="H6" s="1"/>
      <c r="I6" s="1"/>
      <c r="J6" s="1"/>
      <c r="K6" s="1"/>
      <c r="M6" s="79"/>
      <c r="N6" s="79"/>
      <c r="O6" s="79"/>
      <c r="P6" s="79"/>
      <c r="Q6" s="83"/>
      <c r="R6" s="84"/>
      <c r="S6" s="84"/>
      <c r="T6" s="80"/>
      <c r="U6" s="80"/>
      <c r="V6" s="80"/>
      <c r="W6" s="81"/>
      <c r="X6" s="82"/>
      <c r="Y6" s="80"/>
    </row>
    <row r="7" spans="1:25" s="5" customFormat="1" ht="13.8" x14ac:dyDescent="0.3">
      <c r="A7" s="1"/>
      <c r="B7" s="1"/>
      <c r="C7" s="1"/>
      <c r="D7" s="1"/>
      <c r="E7" s="1"/>
      <c r="F7" s="1"/>
      <c r="G7" s="1"/>
      <c r="H7" s="1"/>
      <c r="I7" s="1"/>
      <c r="J7" s="1"/>
      <c r="K7" s="1"/>
      <c r="M7" s="79"/>
      <c r="N7" s="79"/>
      <c r="O7" s="79"/>
      <c r="P7" s="79"/>
      <c r="Q7" s="83"/>
      <c r="R7" s="84"/>
      <c r="S7" s="84"/>
      <c r="T7" s="80"/>
      <c r="U7" s="80"/>
      <c r="V7" s="80"/>
      <c r="W7" s="81"/>
      <c r="X7" s="82"/>
      <c r="Y7" s="80"/>
    </row>
    <row r="8" spans="1:25" s="5" customFormat="1" ht="13.8" x14ac:dyDescent="0.3">
      <c r="A8" s="14"/>
      <c r="E8" s="7"/>
      <c r="F8" s="8"/>
      <c r="H8" s="15"/>
      <c r="I8" s="7"/>
      <c r="J8" s="16"/>
      <c r="K8" s="17"/>
      <c r="L8" s="18"/>
      <c r="M8" s="79"/>
      <c r="N8" s="79"/>
      <c r="O8" s="79"/>
      <c r="P8" s="79"/>
      <c r="Q8" s="83"/>
      <c r="R8" s="84"/>
      <c r="S8" s="84"/>
      <c r="T8" s="80"/>
      <c r="U8" s="80"/>
      <c r="V8" s="80"/>
      <c r="W8" s="80"/>
      <c r="X8" s="80"/>
      <c r="Y8" s="80"/>
    </row>
    <row r="9" spans="1:25" s="5" customFormat="1" ht="13.8" x14ac:dyDescent="0.3">
      <c r="E9" s="7"/>
      <c r="F9" s="15"/>
      <c r="H9" s="15"/>
      <c r="I9" s="7"/>
      <c r="J9" s="17"/>
      <c r="K9" s="17"/>
      <c r="L9" s="18"/>
      <c r="M9" s="79"/>
      <c r="N9" s="79"/>
      <c r="O9" s="79"/>
      <c r="P9" s="79"/>
      <c r="Q9" s="83"/>
      <c r="R9" s="84"/>
      <c r="S9" s="84"/>
      <c r="T9" s="80"/>
      <c r="U9" s="80"/>
      <c r="V9" s="80"/>
      <c r="W9" s="80"/>
      <c r="X9" s="80"/>
      <c r="Y9" s="80"/>
    </row>
    <row r="10" spans="1:25" s="5" customFormat="1" ht="13.8" x14ac:dyDescent="0.3">
      <c r="E10" s="7"/>
      <c r="F10" s="15"/>
      <c r="H10" s="15"/>
      <c r="I10" s="7"/>
      <c r="J10" s="8"/>
      <c r="K10" s="15"/>
      <c r="L10" s="18"/>
      <c r="M10" s="79"/>
      <c r="N10" s="79"/>
      <c r="O10" s="79"/>
      <c r="P10" s="79"/>
      <c r="Q10" s="83"/>
      <c r="R10" s="84"/>
      <c r="S10" s="84"/>
      <c r="T10" s="80"/>
      <c r="U10" s="80"/>
      <c r="V10" s="80"/>
      <c r="W10" s="80"/>
      <c r="X10" s="80"/>
      <c r="Y10" s="80"/>
    </row>
    <row r="11" spans="1:25" s="5" customFormat="1" ht="13.8" x14ac:dyDescent="0.3">
      <c r="E11" s="7"/>
      <c r="F11" s="15"/>
      <c r="I11" s="19"/>
      <c r="J11" s="8"/>
      <c r="M11" s="79"/>
      <c r="N11" s="79"/>
      <c r="O11" s="79"/>
      <c r="P11" s="79"/>
      <c r="Q11" s="79"/>
      <c r="R11" s="79"/>
      <c r="S11" s="79"/>
      <c r="T11" s="80"/>
      <c r="U11" s="80"/>
      <c r="V11" s="80"/>
      <c r="W11" s="80"/>
      <c r="X11" s="80"/>
      <c r="Y11" s="80"/>
    </row>
    <row r="12" spans="1:25" x14ac:dyDescent="0.3">
      <c r="C12" s="21" t="str">
        <f>G4</f>
        <v>IMPORTANT INFORMATION</v>
      </c>
      <c r="M12" s="79"/>
      <c r="N12" s="79"/>
      <c r="O12" s="79"/>
      <c r="P12" s="79"/>
      <c r="Q12" s="85"/>
      <c r="R12" s="85"/>
      <c r="S12" s="85"/>
    </row>
    <row r="13" spans="1:25" s="5" customFormat="1" ht="13.8" x14ac:dyDescent="0.3">
      <c r="M13" s="79"/>
      <c r="N13" s="79"/>
      <c r="O13" s="79"/>
      <c r="P13" s="79"/>
      <c r="Q13" s="79"/>
      <c r="R13" s="79"/>
      <c r="S13" s="79"/>
      <c r="T13" s="80"/>
      <c r="U13" s="80"/>
      <c r="V13" s="80"/>
      <c r="W13" s="80"/>
      <c r="X13" s="80"/>
      <c r="Y13" s="80"/>
    </row>
    <row r="14" spans="1:25" s="5" customFormat="1" ht="13.8" x14ac:dyDescent="0.3">
      <c r="B14" s="22" t="s">
        <v>58</v>
      </c>
      <c r="M14" s="79"/>
      <c r="N14" s="79"/>
      <c r="O14" s="79"/>
      <c r="P14" s="79"/>
      <c r="Q14" s="79"/>
      <c r="R14" s="79"/>
      <c r="S14" s="79"/>
      <c r="T14" s="80"/>
      <c r="U14" s="80"/>
      <c r="V14" s="80"/>
      <c r="W14" s="80"/>
      <c r="X14" s="80"/>
      <c r="Y14" s="80"/>
    </row>
    <row r="15" spans="1:25" s="5" customFormat="1" ht="13.8" x14ac:dyDescent="0.3">
      <c r="A15" s="23"/>
      <c r="K15" s="23"/>
      <c r="M15" s="83"/>
      <c r="N15" s="83"/>
      <c r="O15" s="83"/>
      <c r="P15" s="83"/>
      <c r="Q15" s="83"/>
      <c r="R15" s="84"/>
      <c r="S15" s="84"/>
      <c r="T15" s="80"/>
      <c r="U15" s="80"/>
      <c r="V15" s="80"/>
      <c r="W15" s="80"/>
      <c r="X15" s="80"/>
      <c r="Y15" s="80"/>
    </row>
    <row r="16" spans="1:25" s="5" customFormat="1" ht="12.75" customHeight="1" x14ac:dyDescent="0.3">
      <c r="B16" s="91" t="s">
        <v>85</v>
      </c>
      <c r="C16" s="91"/>
      <c r="D16" s="91"/>
      <c r="E16" s="91"/>
      <c r="F16" s="91"/>
      <c r="G16" s="91"/>
      <c r="H16" s="91"/>
      <c r="I16" s="91"/>
      <c r="J16" s="91"/>
      <c r="M16" s="83"/>
      <c r="N16" s="83"/>
      <c r="O16" s="83"/>
      <c r="P16" s="83"/>
      <c r="Q16" s="83"/>
      <c r="R16" s="84"/>
      <c r="S16" s="84"/>
      <c r="T16" s="80"/>
      <c r="U16" s="80"/>
      <c r="V16" s="80"/>
      <c r="W16" s="80"/>
      <c r="X16" s="80"/>
      <c r="Y16" s="80"/>
    </row>
    <row r="17" spans="1:25" s="5" customFormat="1" ht="13.8" x14ac:dyDescent="0.3">
      <c r="B17" s="91"/>
      <c r="C17" s="91"/>
      <c r="D17" s="91"/>
      <c r="E17" s="91"/>
      <c r="F17" s="91"/>
      <c r="G17" s="91"/>
      <c r="H17" s="91"/>
      <c r="I17" s="91"/>
      <c r="J17" s="91"/>
      <c r="M17" s="83"/>
      <c r="N17" s="83"/>
      <c r="O17" s="83"/>
      <c r="P17" s="83"/>
      <c r="Q17" s="83"/>
      <c r="R17" s="84"/>
      <c r="S17" s="84"/>
      <c r="T17" s="80"/>
      <c r="U17" s="80"/>
      <c r="V17" s="80"/>
      <c r="W17" s="80"/>
      <c r="X17" s="80"/>
      <c r="Y17" s="80"/>
    </row>
    <row r="18" spans="1:25" s="5" customFormat="1" ht="13.8" x14ac:dyDescent="0.3">
      <c r="B18" s="91"/>
      <c r="C18" s="91"/>
      <c r="D18" s="91"/>
      <c r="E18" s="91"/>
      <c r="F18" s="91"/>
      <c r="G18" s="91"/>
      <c r="H18" s="91"/>
      <c r="I18" s="91"/>
      <c r="J18" s="91"/>
      <c r="M18" s="83"/>
      <c r="N18" s="83"/>
      <c r="O18" s="83"/>
      <c r="P18" s="83"/>
      <c r="Q18" s="83"/>
      <c r="R18" s="84"/>
      <c r="S18" s="84"/>
      <c r="T18" s="80"/>
      <c r="U18" s="80"/>
      <c r="V18" s="80"/>
      <c r="W18" s="80"/>
      <c r="X18" s="80"/>
      <c r="Y18" s="80"/>
    </row>
    <row r="19" spans="1:25" s="5" customFormat="1" ht="13.8" x14ac:dyDescent="0.3">
      <c r="B19" s="91"/>
      <c r="C19" s="91"/>
      <c r="D19" s="91"/>
      <c r="E19" s="91"/>
      <c r="F19" s="91"/>
      <c r="G19" s="91"/>
      <c r="H19" s="91"/>
      <c r="I19" s="91"/>
      <c r="J19" s="91"/>
      <c r="M19" s="83"/>
      <c r="N19" s="83"/>
      <c r="O19" s="83"/>
      <c r="P19" s="83"/>
      <c r="Q19" s="83"/>
      <c r="R19" s="84"/>
      <c r="S19" s="84"/>
      <c r="T19" s="80"/>
      <c r="U19" s="80"/>
      <c r="V19" s="80"/>
      <c r="W19" s="80"/>
      <c r="X19" s="80"/>
      <c r="Y19" s="80"/>
    </row>
    <row r="20" spans="1:25" s="5" customFormat="1" ht="12.75" customHeight="1" x14ac:dyDescent="0.3">
      <c r="A20" s="23"/>
      <c r="B20" s="24" t="s">
        <v>83</v>
      </c>
      <c r="C20" s="23"/>
      <c r="D20" s="23"/>
      <c r="E20" s="23"/>
      <c r="F20" s="23"/>
      <c r="G20" s="23"/>
      <c r="H20" s="23"/>
      <c r="I20" s="23"/>
      <c r="J20" s="23"/>
      <c r="K20" s="23"/>
      <c r="M20" s="83"/>
      <c r="N20" s="83"/>
      <c r="O20" s="83"/>
      <c r="P20" s="83"/>
      <c r="Q20" s="83"/>
      <c r="R20" s="84"/>
      <c r="S20" s="84"/>
      <c r="T20" s="80"/>
      <c r="U20" s="80"/>
      <c r="V20" s="80"/>
      <c r="W20" s="80"/>
      <c r="X20" s="80"/>
      <c r="Y20" s="80"/>
    </row>
    <row r="21" spans="1:25" s="5" customFormat="1" ht="13.8" x14ac:dyDescent="0.3">
      <c r="A21" s="23"/>
      <c r="B21" s="24"/>
      <c r="C21" s="23"/>
      <c r="D21" s="23"/>
      <c r="E21" s="23"/>
      <c r="F21" s="23"/>
      <c r="G21" s="23"/>
      <c r="H21" s="23"/>
      <c r="I21" s="23"/>
      <c r="J21" s="23"/>
      <c r="K21" s="23"/>
      <c r="M21" s="83"/>
      <c r="N21" s="83"/>
      <c r="O21" s="83"/>
      <c r="P21" s="83"/>
      <c r="Q21" s="83"/>
      <c r="R21" s="84"/>
      <c r="S21" s="84"/>
      <c r="T21" s="80"/>
      <c r="U21" s="80"/>
      <c r="V21" s="80"/>
      <c r="W21" s="80"/>
      <c r="X21" s="80"/>
      <c r="Y21" s="80"/>
    </row>
    <row r="22" spans="1:25" s="5" customFormat="1" ht="13.8" x14ac:dyDescent="0.3">
      <c r="A22" s="23"/>
      <c r="B22" s="91" t="s">
        <v>86</v>
      </c>
      <c r="C22" s="91"/>
      <c r="D22" s="91"/>
      <c r="E22" s="91"/>
      <c r="F22" s="91"/>
      <c r="G22" s="91"/>
      <c r="H22" s="91"/>
      <c r="I22" s="91"/>
      <c r="J22" s="91"/>
      <c r="K22" s="23"/>
      <c r="M22" s="83"/>
      <c r="N22" s="83"/>
      <c r="O22" s="83"/>
      <c r="P22" s="83"/>
      <c r="Q22" s="83"/>
      <c r="R22" s="84"/>
      <c r="S22" s="84"/>
      <c r="T22" s="80"/>
      <c r="U22" s="80"/>
      <c r="V22" s="80"/>
      <c r="W22" s="80"/>
      <c r="X22" s="80"/>
      <c r="Y22" s="80"/>
    </row>
    <row r="23" spans="1:25" s="5" customFormat="1" ht="13.8" x14ac:dyDescent="0.3">
      <c r="A23" s="23"/>
      <c r="B23" s="91"/>
      <c r="C23" s="91"/>
      <c r="D23" s="91"/>
      <c r="E23" s="91"/>
      <c r="F23" s="91"/>
      <c r="G23" s="91"/>
      <c r="H23" s="91"/>
      <c r="I23" s="91"/>
      <c r="J23" s="91"/>
      <c r="K23" s="23"/>
      <c r="M23" s="83"/>
      <c r="N23" s="83"/>
      <c r="O23" s="83"/>
      <c r="P23" s="83"/>
      <c r="Q23" s="83"/>
      <c r="R23" s="84"/>
      <c r="S23" s="87"/>
      <c r="T23" s="80"/>
      <c r="U23" s="80"/>
      <c r="V23" s="80"/>
      <c r="W23" s="80"/>
      <c r="X23" s="80"/>
      <c r="Y23" s="80"/>
    </row>
    <row r="24" spans="1:25" s="5" customFormat="1" ht="13.8" x14ac:dyDescent="0.3">
      <c r="A24" s="23"/>
      <c r="B24" s="91"/>
      <c r="C24" s="91"/>
      <c r="D24" s="91"/>
      <c r="E24" s="91"/>
      <c r="F24" s="91"/>
      <c r="G24" s="91"/>
      <c r="H24" s="91"/>
      <c r="I24" s="91"/>
      <c r="J24" s="91"/>
      <c r="K24" s="23"/>
      <c r="M24" s="83"/>
      <c r="N24" s="83"/>
      <c r="O24" s="83"/>
      <c r="P24" s="83"/>
      <c r="Q24" s="83"/>
      <c r="R24" s="84"/>
      <c r="S24" s="87"/>
      <c r="T24" s="80"/>
      <c r="U24" s="80"/>
      <c r="V24" s="80"/>
      <c r="W24" s="80"/>
      <c r="X24" s="80"/>
      <c r="Y24" s="80"/>
    </row>
    <row r="25" spans="1:25" s="5" customFormat="1" ht="12.75" customHeight="1" x14ac:dyDescent="0.3">
      <c r="A25" s="23"/>
      <c r="B25" s="89"/>
      <c r="C25" s="89"/>
      <c r="D25" s="89"/>
      <c r="E25" s="89"/>
      <c r="F25" s="94" t="s">
        <v>87</v>
      </c>
      <c r="G25" s="89"/>
      <c r="H25" s="89"/>
      <c r="I25" s="89"/>
      <c r="J25" s="89"/>
      <c r="K25" s="23"/>
      <c r="M25" s="83"/>
      <c r="N25" s="83"/>
      <c r="O25" s="83"/>
      <c r="P25" s="83"/>
      <c r="Q25" s="83"/>
      <c r="R25" s="84"/>
      <c r="S25" s="84"/>
      <c r="T25" s="80"/>
      <c r="U25" s="80"/>
      <c r="V25" s="80"/>
      <c r="W25" s="80"/>
      <c r="X25" s="80"/>
      <c r="Y25" s="80"/>
    </row>
    <row r="26" spans="1:25" s="5" customFormat="1" ht="13.8" x14ac:dyDescent="0.3">
      <c r="A26" s="23"/>
      <c r="B26" s="91" t="s">
        <v>88</v>
      </c>
      <c r="C26" s="91"/>
      <c r="D26" s="91"/>
      <c r="E26" s="91"/>
      <c r="F26" s="91"/>
      <c r="G26" s="91"/>
      <c r="H26" s="91"/>
      <c r="I26" s="91"/>
      <c r="J26" s="91"/>
      <c r="K26" s="23"/>
      <c r="M26" s="83"/>
      <c r="N26" s="83"/>
      <c r="O26" s="83"/>
      <c r="P26" s="83"/>
      <c r="Q26" s="83"/>
      <c r="R26" s="84"/>
      <c r="S26" s="84"/>
      <c r="T26" s="80"/>
      <c r="U26" s="80"/>
      <c r="V26" s="80"/>
      <c r="W26" s="80"/>
      <c r="X26" s="80"/>
      <c r="Y26" s="80"/>
    </row>
    <row r="27" spans="1:25" s="5" customFormat="1" ht="13.8" x14ac:dyDescent="0.3">
      <c r="A27" s="23"/>
      <c r="B27" s="91"/>
      <c r="C27" s="91"/>
      <c r="D27" s="91"/>
      <c r="E27" s="91"/>
      <c r="F27" s="91"/>
      <c r="G27" s="91"/>
      <c r="H27" s="91"/>
      <c r="I27" s="91"/>
      <c r="J27" s="91"/>
      <c r="K27" s="23"/>
      <c r="M27" s="83"/>
      <c r="N27" s="83"/>
      <c r="O27" s="83"/>
      <c r="P27" s="83"/>
      <c r="Q27" s="83"/>
      <c r="R27" s="84"/>
      <c r="S27" s="84"/>
      <c r="T27" s="80"/>
      <c r="U27" s="80"/>
      <c r="V27" s="80"/>
      <c r="W27" s="80"/>
      <c r="X27" s="80"/>
      <c r="Y27" s="80"/>
    </row>
    <row r="28" spans="1:25" s="5" customFormat="1" ht="13.8" x14ac:dyDescent="0.3">
      <c r="A28" s="23"/>
      <c r="B28" s="89"/>
      <c r="C28" s="89"/>
      <c r="D28" s="89"/>
      <c r="E28" s="89"/>
      <c r="F28" s="89"/>
      <c r="G28" s="89"/>
      <c r="H28" s="89"/>
      <c r="I28" s="89"/>
      <c r="J28" s="89"/>
      <c r="K28" s="23"/>
      <c r="M28" s="83"/>
      <c r="N28" s="83"/>
      <c r="O28" s="83"/>
      <c r="P28" s="83"/>
      <c r="Q28" s="83"/>
      <c r="R28" s="84"/>
      <c r="S28" s="84"/>
      <c r="T28" s="80"/>
      <c r="U28" s="80"/>
      <c r="V28" s="80"/>
      <c r="W28" s="80"/>
      <c r="X28" s="80"/>
      <c r="Y28" s="80"/>
    </row>
    <row r="29" spans="1:25" s="5" customFormat="1" ht="13.8" x14ac:dyDescent="0.3">
      <c r="A29" s="23"/>
      <c r="B29" s="91" t="s">
        <v>89</v>
      </c>
      <c r="C29" s="91"/>
      <c r="D29" s="91"/>
      <c r="E29" s="91"/>
      <c r="F29" s="91"/>
      <c r="G29" s="91"/>
      <c r="H29" s="91"/>
      <c r="I29" s="91"/>
      <c r="J29" s="91"/>
      <c r="K29" s="23"/>
      <c r="M29" s="83"/>
      <c r="N29" s="83"/>
      <c r="O29" s="83"/>
      <c r="P29" s="83"/>
      <c r="Q29" s="83"/>
      <c r="R29" s="84"/>
      <c r="S29" s="84"/>
      <c r="T29" s="80"/>
      <c r="U29" s="80"/>
      <c r="V29" s="80"/>
      <c r="W29" s="80"/>
      <c r="X29" s="80"/>
      <c r="Y29" s="80"/>
    </row>
    <row r="30" spans="1:25" s="5" customFormat="1" ht="13.8" x14ac:dyDescent="0.3">
      <c r="A30" s="23"/>
      <c r="B30" s="91"/>
      <c r="C30" s="91"/>
      <c r="D30" s="91"/>
      <c r="E30" s="91"/>
      <c r="F30" s="91"/>
      <c r="G30" s="91"/>
      <c r="H30" s="91"/>
      <c r="I30" s="91"/>
      <c r="J30" s="91"/>
      <c r="K30" s="23"/>
      <c r="M30" s="83"/>
      <c r="N30" s="83"/>
      <c r="O30" s="83"/>
      <c r="P30" s="83"/>
      <c r="Q30" s="83"/>
      <c r="R30" s="84"/>
      <c r="S30" s="84"/>
      <c r="T30" s="80"/>
      <c r="U30" s="80"/>
      <c r="V30" s="80"/>
      <c r="W30" s="80"/>
      <c r="X30" s="80"/>
      <c r="Y30" s="80"/>
    </row>
    <row r="31" spans="1:25" s="5" customFormat="1" ht="12.75" customHeight="1" x14ac:dyDescent="0.3">
      <c r="A31" s="23"/>
      <c r="B31" s="91"/>
      <c r="C31" s="91"/>
      <c r="D31" s="91"/>
      <c r="E31" s="91"/>
      <c r="F31" s="91"/>
      <c r="G31" s="91"/>
      <c r="H31" s="91"/>
      <c r="I31" s="91"/>
      <c r="J31" s="91"/>
      <c r="K31" s="23"/>
      <c r="M31" s="83"/>
      <c r="N31" s="83"/>
      <c r="O31" s="83"/>
      <c r="P31" s="83"/>
      <c r="Q31" s="83"/>
      <c r="R31" s="84"/>
      <c r="S31" s="84"/>
      <c r="T31" s="80"/>
      <c r="U31" s="80"/>
      <c r="V31" s="80"/>
      <c r="W31" s="80"/>
      <c r="X31" s="80"/>
      <c r="Y31" s="80"/>
    </row>
    <row r="32" spans="1:25" s="5" customFormat="1" ht="13.8" x14ac:dyDescent="0.3">
      <c r="A32" s="23"/>
      <c r="B32" s="91"/>
      <c r="C32" s="91"/>
      <c r="D32" s="91"/>
      <c r="E32" s="91"/>
      <c r="F32" s="91"/>
      <c r="G32" s="91"/>
      <c r="H32" s="91"/>
      <c r="I32" s="91"/>
      <c r="J32" s="91"/>
      <c r="K32" s="23"/>
      <c r="M32" s="83"/>
      <c r="N32" s="83"/>
      <c r="O32" s="83"/>
      <c r="P32" s="83"/>
      <c r="Q32" s="83"/>
      <c r="R32" s="84"/>
      <c r="S32" s="84"/>
      <c r="T32" s="80"/>
      <c r="U32" s="80"/>
      <c r="V32" s="80"/>
      <c r="W32" s="80"/>
      <c r="X32" s="80"/>
      <c r="Y32" s="80"/>
    </row>
    <row r="33" spans="1:25" s="5" customFormat="1" ht="12.75" customHeight="1" x14ac:dyDescent="0.3">
      <c r="A33" s="23"/>
      <c r="B33" s="91"/>
      <c r="C33" s="91"/>
      <c r="D33" s="91"/>
      <c r="E33" s="91"/>
      <c r="F33" s="91"/>
      <c r="G33" s="91"/>
      <c r="H33" s="91"/>
      <c r="I33" s="91"/>
      <c r="J33" s="91"/>
      <c r="K33" s="23"/>
      <c r="M33" s="83"/>
      <c r="N33" s="83"/>
      <c r="O33" s="83"/>
      <c r="P33" s="83"/>
      <c r="Q33" s="83"/>
      <c r="R33" s="84"/>
      <c r="S33" s="84"/>
      <c r="T33" s="80"/>
      <c r="U33" s="80"/>
      <c r="V33" s="80"/>
      <c r="W33" s="80"/>
      <c r="X33" s="80"/>
      <c r="Y33" s="80"/>
    </row>
    <row r="34" spans="1:25" s="5" customFormat="1" ht="13.8" x14ac:dyDescent="0.3">
      <c r="A34" s="23"/>
      <c r="B34" s="89"/>
      <c r="C34" s="89"/>
      <c r="D34" s="90" t="s">
        <v>59</v>
      </c>
      <c r="E34" s="90"/>
      <c r="F34" s="90"/>
      <c r="G34" s="90"/>
      <c r="H34" s="90"/>
      <c r="I34" s="89"/>
      <c r="J34" s="89"/>
      <c r="K34" s="23"/>
      <c r="M34" s="83"/>
      <c r="N34" s="83"/>
      <c r="O34" s="83"/>
      <c r="P34" s="83"/>
      <c r="Q34" s="83"/>
      <c r="R34" s="84"/>
      <c r="S34" s="87"/>
      <c r="T34" s="80"/>
      <c r="U34" s="80"/>
      <c r="V34" s="80"/>
      <c r="W34" s="80"/>
      <c r="X34" s="80"/>
      <c r="Y34" s="80"/>
    </row>
    <row r="35" spans="1:25" s="5" customFormat="1" ht="13.8" x14ac:dyDescent="0.3">
      <c r="A35" s="23"/>
      <c r="B35" s="23"/>
      <c r="C35" s="23"/>
      <c r="I35" s="23"/>
      <c r="J35" s="23"/>
      <c r="K35" s="23"/>
      <c r="M35" s="83"/>
      <c r="N35" s="83"/>
      <c r="O35" s="83"/>
      <c r="P35" s="83"/>
      <c r="Q35" s="83"/>
      <c r="R35" s="84"/>
      <c r="S35" s="87"/>
      <c r="T35" s="80"/>
      <c r="U35" s="80"/>
      <c r="V35" s="80"/>
      <c r="W35" s="80"/>
      <c r="X35" s="80"/>
      <c r="Y35" s="80"/>
    </row>
    <row r="36" spans="1:25" s="5" customFormat="1" ht="12.75" customHeight="1" x14ac:dyDescent="0.3">
      <c r="A36" s="23"/>
      <c r="B36" s="24" t="s">
        <v>60</v>
      </c>
      <c r="C36" s="23"/>
      <c r="D36" s="23"/>
      <c r="E36" s="23"/>
      <c r="F36" s="88"/>
      <c r="G36" s="23"/>
      <c r="H36" s="23"/>
      <c r="I36" s="23"/>
      <c r="J36" s="23"/>
      <c r="K36" s="23"/>
      <c r="M36" s="83"/>
      <c r="N36" s="83"/>
      <c r="O36" s="83"/>
      <c r="P36" s="83"/>
      <c r="Q36" s="83"/>
      <c r="R36" s="84"/>
      <c r="S36" s="84"/>
      <c r="T36" s="80"/>
      <c r="U36" s="80"/>
      <c r="V36" s="80"/>
      <c r="W36" s="80"/>
      <c r="X36" s="80"/>
      <c r="Y36" s="80"/>
    </row>
    <row r="37" spans="1:25" s="5" customFormat="1" ht="13.8" x14ac:dyDescent="0.3">
      <c r="A37" s="23"/>
      <c r="B37" s="24"/>
      <c r="C37" s="23"/>
      <c r="D37" s="23"/>
      <c r="E37" s="23"/>
      <c r="F37" s="88"/>
      <c r="G37" s="23"/>
      <c r="H37" s="23"/>
      <c r="I37" s="23"/>
      <c r="J37" s="23"/>
      <c r="K37" s="23"/>
      <c r="M37" s="83"/>
      <c r="N37" s="83"/>
      <c r="O37" s="83"/>
      <c r="P37" s="83"/>
      <c r="Q37" s="83"/>
      <c r="R37" s="84"/>
      <c r="S37" s="84"/>
      <c r="T37" s="80"/>
      <c r="U37" s="80"/>
      <c r="V37" s="80"/>
      <c r="W37" s="80"/>
      <c r="X37" s="80"/>
      <c r="Y37" s="80"/>
    </row>
    <row r="38" spans="1:25" s="5" customFormat="1" ht="13.8" x14ac:dyDescent="0.3">
      <c r="A38" s="23"/>
      <c r="B38" s="91" t="s">
        <v>90</v>
      </c>
      <c r="C38" s="91"/>
      <c r="D38" s="91"/>
      <c r="E38" s="91"/>
      <c r="F38" s="91"/>
      <c r="G38" s="91"/>
      <c r="H38" s="91"/>
      <c r="I38" s="91"/>
      <c r="J38" s="91"/>
      <c r="K38" s="23"/>
      <c r="M38" s="83"/>
      <c r="N38" s="83"/>
      <c r="O38" s="83"/>
      <c r="P38" s="83"/>
      <c r="Q38" s="83"/>
      <c r="R38" s="84"/>
      <c r="S38" s="84"/>
      <c r="T38" s="80"/>
      <c r="U38" s="80"/>
      <c r="V38" s="80"/>
      <c r="W38" s="80"/>
      <c r="X38" s="80"/>
      <c r="Y38" s="80"/>
    </row>
    <row r="39" spans="1:25" s="5" customFormat="1" ht="13.8" x14ac:dyDescent="0.3">
      <c r="A39" s="23"/>
      <c r="B39" s="91"/>
      <c r="C39" s="91"/>
      <c r="D39" s="91"/>
      <c r="E39" s="91"/>
      <c r="F39" s="91"/>
      <c r="G39" s="91"/>
      <c r="H39" s="91"/>
      <c r="I39" s="91"/>
      <c r="J39" s="91"/>
      <c r="K39" s="23"/>
      <c r="M39" s="83"/>
      <c r="N39" s="83"/>
      <c r="O39" s="83"/>
      <c r="P39" s="83"/>
      <c r="Q39" s="83"/>
      <c r="R39" s="84"/>
      <c r="S39" s="84"/>
      <c r="T39" s="80"/>
      <c r="U39" s="80"/>
      <c r="V39" s="80"/>
      <c r="W39" s="80"/>
      <c r="X39" s="80"/>
      <c r="Y39" s="80"/>
    </row>
    <row r="40" spans="1:25" s="5" customFormat="1" ht="13.8" x14ac:dyDescent="0.3">
      <c r="A40" s="23"/>
      <c r="B40" s="89"/>
      <c r="C40" s="89"/>
      <c r="D40" s="89"/>
      <c r="E40" s="89"/>
      <c r="F40" s="89"/>
      <c r="G40" s="89"/>
      <c r="H40" s="89"/>
      <c r="I40" s="89"/>
      <c r="J40" s="89"/>
      <c r="K40" s="23"/>
      <c r="M40" s="83"/>
      <c r="N40" s="83"/>
      <c r="O40" s="83"/>
      <c r="P40" s="83"/>
      <c r="Q40" s="83"/>
      <c r="R40" s="84"/>
      <c r="S40" s="84"/>
      <c r="T40" s="80"/>
      <c r="U40" s="80"/>
      <c r="V40" s="80"/>
      <c r="W40" s="80"/>
      <c r="X40" s="80"/>
      <c r="Y40" s="80"/>
    </row>
    <row r="41" spans="1:25" s="5" customFormat="1" ht="13.8" x14ac:dyDescent="0.3">
      <c r="A41" s="23"/>
      <c r="B41" s="91" t="s">
        <v>91</v>
      </c>
      <c r="C41" s="91"/>
      <c r="D41" s="91"/>
      <c r="E41" s="91"/>
      <c r="F41" s="91"/>
      <c r="G41" s="91"/>
      <c r="H41" s="91"/>
      <c r="I41" s="91"/>
      <c r="J41" s="91"/>
      <c r="K41" s="23"/>
      <c r="M41" s="83"/>
      <c r="N41" s="83"/>
      <c r="O41" s="83"/>
      <c r="P41" s="83"/>
      <c r="Q41" s="83"/>
      <c r="R41" s="84"/>
      <c r="S41" s="84"/>
      <c r="T41" s="80"/>
      <c r="U41" s="80"/>
      <c r="V41" s="80"/>
      <c r="W41" s="80"/>
      <c r="X41" s="80"/>
      <c r="Y41" s="80"/>
    </row>
    <row r="42" spans="1:25" s="5" customFormat="1" ht="13.8" x14ac:dyDescent="0.3">
      <c r="A42" s="23"/>
      <c r="B42" s="91"/>
      <c r="C42" s="91"/>
      <c r="D42" s="91"/>
      <c r="E42" s="91"/>
      <c r="F42" s="91"/>
      <c r="G42" s="91"/>
      <c r="H42" s="91"/>
      <c r="I42" s="91"/>
      <c r="J42" s="91"/>
      <c r="K42" s="23"/>
      <c r="M42" s="83"/>
      <c r="N42" s="83"/>
      <c r="O42" s="83"/>
      <c r="P42" s="83"/>
      <c r="Q42" s="83"/>
      <c r="R42" s="84"/>
      <c r="S42" s="84"/>
      <c r="T42" s="80"/>
      <c r="U42" s="80"/>
      <c r="V42" s="80"/>
      <c r="W42" s="80"/>
      <c r="X42" s="80"/>
      <c r="Y42" s="80"/>
    </row>
    <row r="43" spans="1:25" s="5" customFormat="1" ht="13.8" x14ac:dyDescent="0.3">
      <c r="A43" s="23"/>
      <c r="B43" s="91"/>
      <c r="C43" s="91"/>
      <c r="D43" s="91"/>
      <c r="E43" s="91"/>
      <c r="F43" s="91"/>
      <c r="G43" s="91"/>
      <c r="H43" s="91"/>
      <c r="I43" s="91"/>
      <c r="J43" s="91"/>
      <c r="K43" s="23"/>
      <c r="M43" s="83"/>
      <c r="N43" s="83"/>
      <c r="O43" s="83"/>
      <c r="P43" s="83"/>
      <c r="Q43" s="83"/>
      <c r="R43" s="84"/>
      <c r="S43" s="84"/>
      <c r="T43" s="80"/>
      <c r="U43" s="80"/>
      <c r="V43" s="80"/>
      <c r="W43" s="80"/>
      <c r="X43" s="80"/>
      <c r="Y43" s="80"/>
    </row>
    <row r="44" spans="1:25" s="5" customFormat="1" ht="13.8" x14ac:dyDescent="0.3">
      <c r="A44" s="23"/>
      <c r="B44" s="89"/>
      <c r="C44" s="89"/>
      <c r="D44" s="89"/>
      <c r="E44" s="89"/>
      <c r="F44" s="89"/>
      <c r="G44" s="89"/>
      <c r="H44" s="89"/>
      <c r="I44" s="89"/>
      <c r="J44" s="89"/>
      <c r="K44" s="23"/>
      <c r="M44" s="83"/>
      <c r="N44" s="83"/>
      <c r="O44" s="83"/>
      <c r="P44" s="83"/>
      <c r="Q44" s="83"/>
      <c r="R44" s="84"/>
      <c r="S44" s="84"/>
      <c r="T44" s="80"/>
      <c r="U44" s="80"/>
      <c r="V44" s="80"/>
      <c r="W44" s="80"/>
      <c r="X44" s="80"/>
      <c r="Y44" s="80"/>
    </row>
    <row r="45" spans="1:25" s="5" customFormat="1" ht="12.75" customHeight="1" x14ac:dyDescent="0.3">
      <c r="A45" s="23"/>
      <c r="B45" s="91" t="s">
        <v>84</v>
      </c>
      <c r="C45" s="91"/>
      <c r="D45" s="91"/>
      <c r="E45" s="91"/>
      <c r="F45" s="91"/>
      <c r="G45" s="91"/>
      <c r="H45" s="91"/>
      <c r="I45" s="91"/>
      <c r="J45" s="91"/>
      <c r="K45" s="23"/>
      <c r="M45" s="83"/>
      <c r="N45" s="83"/>
      <c r="O45" s="83"/>
      <c r="P45" s="83"/>
      <c r="Q45" s="83"/>
      <c r="R45" s="84"/>
      <c r="S45" s="84"/>
      <c r="T45" s="80"/>
      <c r="U45" s="80"/>
      <c r="V45" s="80"/>
      <c r="W45" s="80"/>
      <c r="X45" s="80"/>
      <c r="Y45" s="80"/>
    </row>
    <row r="46" spans="1:25" s="5" customFormat="1" ht="13.8" x14ac:dyDescent="0.3">
      <c r="A46" s="23"/>
      <c r="B46" s="91"/>
      <c r="C46" s="91"/>
      <c r="D46" s="91"/>
      <c r="E46" s="91"/>
      <c r="F46" s="91"/>
      <c r="G46" s="91"/>
      <c r="H46" s="91"/>
      <c r="I46" s="91"/>
      <c r="J46" s="91"/>
      <c r="K46" s="23"/>
      <c r="M46" s="83"/>
      <c r="N46" s="83"/>
      <c r="O46" s="83"/>
      <c r="P46" s="83"/>
      <c r="Q46" s="83"/>
      <c r="R46" s="84"/>
      <c r="S46" s="84"/>
      <c r="T46" s="80"/>
      <c r="U46" s="80"/>
      <c r="V46" s="80"/>
      <c r="W46" s="80"/>
      <c r="X46" s="80"/>
      <c r="Y46" s="80"/>
    </row>
    <row r="47" spans="1:25" s="5" customFormat="1" ht="13.8" x14ac:dyDescent="0.3">
      <c r="A47" s="23"/>
      <c r="B47" s="91"/>
      <c r="C47" s="91"/>
      <c r="D47" s="91"/>
      <c r="E47" s="91"/>
      <c r="F47" s="91"/>
      <c r="G47" s="91"/>
      <c r="H47" s="91"/>
      <c r="I47" s="91"/>
      <c r="J47" s="91"/>
      <c r="K47" s="23"/>
      <c r="M47" s="83"/>
      <c r="N47" s="83"/>
      <c r="O47" s="83"/>
      <c r="P47" s="83"/>
      <c r="Q47" s="83"/>
      <c r="R47" s="84"/>
      <c r="S47" s="84"/>
      <c r="T47" s="80"/>
      <c r="U47" s="80"/>
      <c r="V47" s="80"/>
      <c r="W47" s="80"/>
      <c r="X47" s="80"/>
      <c r="Y47" s="80"/>
    </row>
    <row r="48" spans="1:25" s="5" customFormat="1" ht="12.75" customHeight="1" x14ac:dyDescent="0.3">
      <c r="A48" s="23"/>
      <c r="B48" s="91"/>
      <c r="C48" s="91"/>
      <c r="D48" s="91"/>
      <c r="E48" s="91"/>
      <c r="F48" s="91"/>
      <c r="G48" s="91"/>
      <c r="H48" s="91"/>
      <c r="I48" s="91"/>
      <c r="J48" s="91"/>
      <c r="K48" s="23"/>
      <c r="M48" s="83"/>
      <c r="N48" s="83"/>
      <c r="O48" s="83"/>
      <c r="P48" s="83"/>
      <c r="Q48" s="83"/>
      <c r="R48" s="84"/>
      <c r="S48" s="84"/>
      <c r="T48" s="80"/>
      <c r="U48" s="80"/>
      <c r="V48" s="80"/>
      <c r="W48" s="80"/>
      <c r="X48" s="80"/>
      <c r="Y48" s="80"/>
    </row>
    <row r="49" spans="1:25" s="5" customFormat="1" ht="13.8" x14ac:dyDescent="0.3">
      <c r="A49" s="23"/>
      <c r="B49" s="23" t="s">
        <v>92</v>
      </c>
      <c r="C49" s="23"/>
      <c r="D49" s="23"/>
      <c r="E49" s="23"/>
      <c r="F49" s="23"/>
      <c r="G49" s="23"/>
      <c r="H49" s="23"/>
      <c r="I49" s="23"/>
      <c r="J49" s="23"/>
      <c r="K49" s="23"/>
      <c r="M49" s="83"/>
      <c r="N49" s="83"/>
      <c r="O49" s="83"/>
      <c r="P49" s="83"/>
      <c r="Q49" s="83"/>
      <c r="R49" s="84"/>
      <c r="S49" s="84"/>
      <c r="T49" s="80"/>
      <c r="U49" s="80"/>
      <c r="V49" s="80"/>
      <c r="W49" s="80"/>
      <c r="X49" s="80"/>
      <c r="Y49" s="80"/>
    </row>
    <row r="50" spans="1:25" s="5" customFormat="1" ht="13.8" x14ac:dyDescent="0.3">
      <c r="A50" s="23"/>
      <c r="B50" s="23"/>
      <c r="C50" s="23"/>
      <c r="D50" s="23"/>
      <c r="F50" s="94" t="s">
        <v>93</v>
      </c>
      <c r="G50" s="88"/>
      <c r="H50" s="23"/>
      <c r="I50" s="23"/>
      <c r="J50" s="23"/>
      <c r="K50" s="23"/>
      <c r="M50" s="83"/>
      <c r="N50" s="83"/>
      <c r="O50" s="83"/>
      <c r="P50" s="83"/>
      <c r="Q50" s="83"/>
      <c r="R50" s="84"/>
      <c r="S50" s="84"/>
      <c r="T50" s="80"/>
      <c r="U50" s="80"/>
      <c r="V50" s="80"/>
      <c r="W50" s="80"/>
      <c r="X50" s="80"/>
      <c r="Y50" s="80"/>
    </row>
    <row r="51" spans="1:25" s="5" customFormat="1" ht="13.8" x14ac:dyDescent="0.3">
      <c r="A51" s="23"/>
      <c r="B51" s="23"/>
      <c r="C51" s="23"/>
      <c r="D51" s="23"/>
      <c r="E51" s="23"/>
      <c r="F51" s="23"/>
      <c r="G51" s="23"/>
      <c r="H51" s="23"/>
      <c r="I51" s="23"/>
      <c r="J51" s="23"/>
      <c r="K51" s="23"/>
      <c r="M51" s="83"/>
      <c r="N51" s="83"/>
      <c r="O51" s="83"/>
      <c r="P51" s="83"/>
      <c r="Q51" s="83"/>
      <c r="R51" s="84"/>
      <c r="S51" s="84"/>
      <c r="T51" s="80"/>
      <c r="U51" s="80"/>
      <c r="V51" s="80"/>
      <c r="W51" s="80"/>
      <c r="X51" s="80"/>
      <c r="Y51" s="80"/>
    </row>
    <row r="52" spans="1:25" s="5" customFormat="1" ht="12.75" customHeight="1" x14ac:dyDescent="0.3">
      <c r="A52" s="23"/>
      <c r="B52" s="24" t="s">
        <v>94</v>
      </c>
      <c r="C52" s="23"/>
      <c r="D52" s="23"/>
      <c r="E52" s="23"/>
      <c r="F52" s="23"/>
      <c r="G52" s="23"/>
      <c r="H52" s="23"/>
      <c r="I52" s="23"/>
      <c r="J52" s="23"/>
      <c r="K52" s="23"/>
      <c r="M52" s="83"/>
      <c r="N52" s="83"/>
      <c r="O52" s="83"/>
      <c r="P52" s="83"/>
      <c r="Q52" s="83"/>
      <c r="R52" s="84"/>
      <c r="S52" s="84"/>
      <c r="T52" s="80"/>
      <c r="U52" s="80"/>
      <c r="V52" s="80"/>
      <c r="W52" s="80"/>
      <c r="X52" s="80"/>
      <c r="Y52" s="80"/>
    </row>
    <row r="53" spans="1:25" s="5" customFormat="1" ht="13.8" x14ac:dyDescent="0.3">
      <c r="A53" s="23"/>
      <c r="B53" s="23"/>
      <c r="C53" s="23"/>
      <c r="D53" s="23"/>
      <c r="E53" s="23"/>
      <c r="F53" s="23"/>
      <c r="G53" s="23"/>
      <c r="H53" s="23"/>
      <c r="I53" s="23"/>
      <c r="J53" s="23"/>
      <c r="K53" s="23"/>
      <c r="M53" s="83"/>
      <c r="N53" s="83"/>
      <c r="O53" s="83"/>
      <c r="P53" s="83"/>
      <c r="Q53" s="83"/>
      <c r="R53" s="84"/>
      <c r="S53" s="84"/>
      <c r="T53" s="80"/>
      <c r="U53" s="80"/>
      <c r="V53" s="80"/>
      <c r="W53" s="80"/>
      <c r="X53" s="80"/>
      <c r="Y53" s="80"/>
    </row>
    <row r="54" spans="1:25" s="5" customFormat="1" ht="13.8" x14ac:dyDescent="0.3">
      <c r="A54" s="23"/>
      <c r="B54" s="95" t="s">
        <v>95</v>
      </c>
      <c r="C54" s="95"/>
      <c r="D54" s="95"/>
      <c r="E54" s="95"/>
      <c r="F54" s="95"/>
      <c r="G54" s="95"/>
      <c r="H54" s="95"/>
      <c r="I54" s="95"/>
      <c r="J54" s="95"/>
      <c r="K54" s="23"/>
      <c r="M54" s="83"/>
      <c r="N54" s="83"/>
      <c r="O54" s="83"/>
      <c r="P54" s="83"/>
      <c r="Q54" s="83"/>
      <c r="R54" s="84"/>
      <c r="S54" s="84"/>
      <c r="T54" s="80"/>
      <c r="U54" s="80"/>
      <c r="V54" s="80"/>
      <c r="W54" s="80"/>
      <c r="X54" s="80"/>
      <c r="Y54" s="80"/>
    </row>
    <row r="55" spans="1:25" s="5" customFormat="1" ht="13.8" x14ac:dyDescent="0.3">
      <c r="A55" s="23"/>
      <c r="B55" s="95"/>
      <c r="C55" s="95"/>
      <c r="D55" s="95"/>
      <c r="E55" s="95"/>
      <c r="F55" s="95"/>
      <c r="G55" s="95"/>
      <c r="H55" s="95"/>
      <c r="I55" s="95"/>
      <c r="J55" s="95"/>
      <c r="K55" s="23"/>
      <c r="M55" s="83"/>
      <c r="N55" s="83"/>
      <c r="O55" s="83"/>
      <c r="P55" s="83"/>
      <c r="Q55" s="83"/>
      <c r="R55" s="84"/>
      <c r="S55" s="84"/>
      <c r="T55" s="80"/>
      <c r="U55" s="80"/>
      <c r="V55" s="80"/>
      <c r="W55" s="80"/>
      <c r="X55" s="80"/>
      <c r="Y55" s="80"/>
    </row>
    <row r="56" spans="1:25" s="5" customFormat="1" ht="13.8" x14ac:dyDescent="0.3">
      <c r="A56" s="23"/>
      <c r="B56" s="95"/>
      <c r="C56" s="95"/>
      <c r="D56" s="95"/>
      <c r="E56" s="95"/>
      <c r="F56" s="95"/>
      <c r="G56" s="95"/>
      <c r="H56" s="95"/>
      <c r="I56" s="95"/>
      <c r="J56" s="95"/>
      <c r="K56" s="23"/>
      <c r="M56" s="83"/>
      <c r="N56" s="83"/>
      <c r="O56"/>
      <c r="P56" s="83"/>
      <c r="Q56" s="83"/>
      <c r="R56" s="84"/>
      <c r="S56" s="84"/>
      <c r="T56" s="80"/>
      <c r="U56" s="80"/>
      <c r="V56" s="80"/>
      <c r="W56" s="80"/>
      <c r="X56" s="80"/>
      <c r="Y56" s="80"/>
    </row>
    <row r="57" spans="1:25" s="5" customFormat="1" ht="13.8" x14ac:dyDescent="0.3">
      <c r="A57" s="23"/>
      <c r="B57" s="23"/>
      <c r="C57" s="23"/>
      <c r="D57" s="23"/>
      <c r="F57" s="88"/>
      <c r="G57" s="23"/>
      <c r="H57" s="23"/>
      <c r="I57" s="23"/>
      <c r="J57" s="23"/>
      <c r="K57" s="23"/>
      <c r="M57" s="83"/>
      <c r="N57" s="83"/>
      <c r="O57" s="83"/>
      <c r="P57" s="83"/>
      <c r="Q57" s="83"/>
      <c r="R57" s="84"/>
      <c r="S57" s="84"/>
      <c r="T57" s="80"/>
      <c r="U57" s="80"/>
      <c r="V57" s="80"/>
      <c r="W57" s="80"/>
      <c r="X57" s="80"/>
      <c r="Y57" s="80"/>
    </row>
    <row r="58" spans="1:25" s="5" customFormat="1" ht="13.8" x14ac:dyDescent="0.3">
      <c r="A58" s="23"/>
      <c r="B58" s="23"/>
      <c r="C58" s="23"/>
      <c r="D58" s="23"/>
      <c r="E58" s="23"/>
      <c r="F58" s="23"/>
      <c r="G58" s="23"/>
      <c r="H58" s="23"/>
      <c r="I58" s="23"/>
      <c r="J58" s="23"/>
      <c r="K58" s="23"/>
      <c r="M58" s="83"/>
      <c r="N58" s="83"/>
      <c r="O58" s="83"/>
      <c r="P58" s="83"/>
      <c r="Q58" s="83"/>
      <c r="R58" s="84"/>
      <c r="S58" s="84"/>
      <c r="T58" s="80"/>
      <c r="U58" s="80"/>
      <c r="V58" s="80"/>
      <c r="W58" s="80"/>
      <c r="X58" s="80"/>
      <c r="Y58" s="80"/>
    </row>
    <row r="59" spans="1:25" s="5" customFormat="1" ht="13.8" x14ac:dyDescent="0.3">
      <c r="K59" s="23"/>
      <c r="M59" s="83"/>
      <c r="N59" s="83"/>
      <c r="O59" s="96"/>
      <c r="P59" s="83"/>
      <c r="Q59" s="83"/>
      <c r="R59" s="84"/>
      <c r="S59" s="84"/>
      <c r="T59" s="80"/>
      <c r="U59" s="80"/>
      <c r="V59" s="80"/>
      <c r="W59" s="80"/>
      <c r="X59" s="80"/>
      <c r="Y59" s="80"/>
    </row>
    <row r="60" spans="1:25" s="5" customFormat="1" ht="13.8" x14ac:dyDescent="0.3">
      <c r="A60" s="23"/>
      <c r="B60" s="23" t="s">
        <v>96</v>
      </c>
      <c r="C60" s="23"/>
      <c r="D60" s="23"/>
      <c r="E60" s="23"/>
      <c r="F60" s="23"/>
      <c r="G60" s="23"/>
      <c r="H60" s="23"/>
      <c r="I60" s="23"/>
      <c r="J60" s="23"/>
      <c r="K60" s="23"/>
      <c r="M60" s="83"/>
      <c r="N60" s="83"/>
      <c r="O60" s="83"/>
      <c r="P60" s="83"/>
      <c r="Q60" s="83"/>
      <c r="R60" s="84"/>
      <c r="S60" s="84"/>
      <c r="T60" s="80"/>
      <c r="U60" s="80"/>
      <c r="V60" s="80"/>
      <c r="W60" s="80"/>
      <c r="X60" s="80"/>
      <c r="Y60" s="80"/>
    </row>
    <row r="61" spans="1:25" s="5" customFormat="1" ht="13.8" x14ac:dyDescent="0.3">
      <c r="A61" s="23"/>
      <c r="C61" s="23"/>
      <c r="D61" s="23"/>
      <c r="F61" s="94" t="s">
        <v>97</v>
      </c>
      <c r="G61" s="74"/>
      <c r="H61" s="23"/>
      <c r="I61" s="23"/>
      <c r="J61" s="23"/>
      <c r="K61" s="23"/>
      <c r="M61" s="83"/>
      <c r="N61" s="83"/>
      <c r="O61" s="83"/>
      <c r="P61" s="83"/>
      <c r="Q61" s="83"/>
      <c r="R61" s="84"/>
      <c r="S61" s="84"/>
      <c r="T61" s="80"/>
      <c r="U61" s="80"/>
      <c r="V61" s="80"/>
      <c r="W61" s="80"/>
      <c r="X61" s="80"/>
      <c r="Y61" s="80"/>
    </row>
    <row r="62" spans="1:25" s="5" customFormat="1" ht="13.8" x14ac:dyDescent="0.3">
      <c r="A62" s="23"/>
      <c r="B62" s="23"/>
      <c r="C62" s="23"/>
      <c r="D62" s="23"/>
      <c r="E62" s="23"/>
      <c r="F62" s="23"/>
      <c r="G62" s="23"/>
      <c r="H62" s="23"/>
      <c r="I62" s="23"/>
      <c r="J62" s="23"/>
      <c r="K62" s="23"/>
      <c r="M62" s="83"/>
      <c r="N62" s="83"/>
      <c r="O62" s="83"/>
      <c r="P62" s="83"/>
      <c r="Q62" s="83"/>
      <c r="R62" s="84"/>
      <c r="S62" s="84"/>
      <c r="T62" s="80"/>
      <c r="U62" s="80"/>
      <c r="V62" s="80"/>
      <c r="W62" s="80"/>
      <c r="X62" s="80"/>
      <c r="Y62" s="8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17"/>
  <sheetViews>
    <sheetView tabSelected="1" view="pageBreakPreview" zoomScale="70" zoomScaleNormal="100" zoomScaleSheetLayoutView="70" workbookViewId="0">
      <selection activeCell="H17" sqref="H17"/>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5.44140625" style="27" customWidth="1"/>
    <col min="21" max="16384" width="9.109375" style="25"/>
  </cols>
  <sheetData>
    <row r="1" spans="1:39" s="5" customFormat="1" ht="13.8" x14ac:dyDescent="0.3">
      <c r="A1" s="1"/>
      <c r="B1" s="2" t="s">
        <v>1</v>
      </c>
      <c r="C1" s="3" t="s">
        <v>0</v>
      </c>
      <c r="D1" s="1"/>
      <c r="E1" s="1"/>
      <c r="F1" s="2" t="s">
        <v>38</v>
      </c>
      <c r="G1" s="4">
        <f>X1</f>
        <v>1</v>
      </c>
      <c r="H1" s="1"/>
      <c r="I1" s="1"/>
      <c r="J1" s="1"/>
      <c r="K1" s="1"/>
      <c r="M1" s="6" t="s">
        <v>39</v>
      </c>
      <c r="N1" s="6" t="s">
        <v>40</v>
      </c>
      <c r="O1" s="6" t="s">
        <v>41</v>
      </c>
      <c r="P1" s="6" t="s">
        <v>41</v>
      </c>
      <c r="Q1" s="6" t="s">
        <v>41</v>
      </c>
      <c r="R1" s="6" t="s">
        <v>42</v>
      </c>
      <c r="S1" s="66" t="s">
        <v>43</v>
      </c>
      <c r="T1" s="67" t="s">
        <v>44</v>
      </c>
      <c r="W1" s="7" t="s">
        <v>45</v>
      </c>
      <c r="X1" s="8">
        <f>SUM(M:M)</f>
        <v>1</v>
      </c>
    </row>
    <row r="2" spans="1:39" s="5" customFormat="1" ht="13.8" x14ac:dyDescent="0.3">
      <c r="A2" s="1"/>
      <c r="B2" s="2" t="s">
        <v>2</v>
      </c>
      <c r="C2" s="3" t="s">
        <v>10</v>
      </c>
      <c r="D2" s="1"/>
      <c r="E2" s="1"/>
      <c r="F2" s="2" t="s">
        <v>5</v>
      </c>
      <c r="G2" s="3" t="s">
        <v>80</v>
      </c>
      <c r="H2" s="1"/>
      <c r="I2" s="1"/>
      <c r="J2" s="1"/>
      <c r="K2" s="1"/>
      <c r="M2" s="9" t="s">
        <v>46</v>
      </c>
      <c r="N2" s="9" t="s">
        <v>46</v>
      </c>
      <c r="O2" s="9" t="s">
        <v>40</v>
      </c>
      <c r="P2" s="9" t="s">
        <v>40</v>
      </c>
      <c r="Q2" s="9" t="s">
        <v>40</v>
      </c>
      <c r="R2" s="9" t="s">
        <v>46</v>
      </c>
      <c r="S2" s="68" t="s">
        <v>46</v>
      </c>
      <c r="T2" s="69"/>
      <c r="W2" s="7" t="s">
        <v>47</v>
      </c>
      <c r="X2" s="8">
        <f>SUM(N:N)</f>
        <v>0</v>
      </c>
    </row>
    <row r="3" spans="1:39" s="5" customFormat="1" ht="13.8" x14ac:dyDescent="0.3">
      <c r="A3" s="1"/>
      <c r="B3" s="2" t="s">
        <v>3</v>
      </c>
      <c r="C3" s="10" t="s">
        <v>48</v>
      </c>
      <c r="D3" s="1"/>
      <c r="E3" s="1"/>
      <c r="F3" s="2" t="s">
        <v>4</v>
      </c>
      <c r="G3" s="3" t="s">
        <v>49</v>
      </c>
      <c r="H3" s="1"/>
      <c r="I3" s="1"/>
      <c r="J3" s="1"/>
      <c r="K3" s="1"/>
      <c r="M3" s="9"/>
      <c r="N3" s="9"/>
      <c r="O3" s="9"/>
      <c r="P3" s="9"/>
      <c r="Q3" s="9"/>
      <c r="R3" s="9"/>
      <c r="S3" s="68"/>
      <c r="T3" s="69"/>
      <c r="W3" s="7" t="s">
        <v>50</v>
      </c>
      <c r="X3" s="8">
        <f>SUM(O:O)</f>
        <v>0</v>
      </c>
    </row>
    <row r="4" spans="1:39" s="5" customFormat="1" ht="13.8" x14ac:dyDescent="0.3">
      <c r="A4" s="1"/>
      <c r="B4" s="2" t="s">
        <v>51</v>
      </c>
      <c r="C4" s="4"/>
      <c r="D4" s="1"/>
      <c r="E4" s="1"/>
      <c r="F4" s="2" t="s">
        <v>52</v>
      </c>
      <c r="G4" s="3" t="s">
        <v>79</v>
      </c>
      <c r="H4" s="1"/>
      <c r="I4" s="1"/>
      <c r="J4" s="1"/>
      <c r="K4" s="1"/>
      <c r="M4" s="9"/>
      <c r="N4" s="9"/>
      <c r="O4" s="9"/>
      <c r="P4" s="9"/>
      <c r="Q4" s="11"/>
      <c r="R4" s="12"/>
      <c r="S4" s="70"/>
      <c r="T4" s="69"/>
      <c r="W4" s="7" t="s">
        <v>50</v>
      </c>
      <c r="X4" s="8">
        <f>SUM(P:P)</f>
        <v>0</v>
      </c>
    </row>
    <row r="5" spans="1:39" s="5" customFormat="1" ht="13.8" x14ac:dyDescent="0.3">
      <c r="A5" s="1"/>
      <c r="B5" s="2" t="s">
        <v>54</v>
      </c>
      <c r="C5" s="4" t="s">
        <v>78</v>
      </c>
      <c r="D5" s="1"/>
      <c r="E5" s="2"/>
      <c r="F5" s="1"/>
      <c r="G5" s="1"/>
      <c r="H5" s="1"/>
      <c r="I5" s="1"/>
      <c r="J5" s="1"/>
      <c r="K5" s="1"/>
      <c r="M5" s="9"/>
      <c r="N5" s="9"/>
      <c r="O5" s="9"/>
      <c r="P5" s="9"/>
      <c r="Q5" s="11"/>
      <c r="R5" s="12"/>
      <c r="S5" s="70"/>
      <c r="T5" s="69"/>
      <c r="W5" s="7" t="s">
        <v>50</v>
      </c>
      <c r="X5" s="8">
        <f>SUM(Q:Q)</f>
        <v>0</v>
      </c>
    </row>
    <row r="6" spans="1:39" s="5" customFormat="1" ht="13.8" x14ac:dyDescent="0.3">
      <c r="A6" s="1"/>
      <c r="B6" s="1" t="s">
        <v>7</v>
      </c>
      <c r="C6" s="13"/>
      <c r="D6" s="1"/>
      <c r="E6" s="1"/>
      <c r="F6" s="1"/>
      <c r="G6" s="1"/>
      <c r="H6" s="1"/>
      <c r="I6" s="1"/>
      <c r="J6" s="1"/>
      <c r="K6" s="1"/>
      <c r="M6" s="9"/>
      <c r="N6" s="9"/>
      <c r="O6" s="9"/>
      <c r="P6" s="9"/>
      <c r="Q6" s="11"/>
      <c r="R6" s="12"/>
      <c r="S6" s="70"/>
      <c r="T6" s="69"/>
      <c r="W6" s="7" t="s">
        <v>55</v>
      </c>
      <c r="X6" s="8">
        <f>SUM(R:R)</f>
        <v>0</v>
      </c>
    </row>
    <row r="7" spans="1:39" s="5" customFormat="1" ht="13.8" x14ac:dyDescent="0.3">
      <c r="A7" s="1"/>
      <c r="B7" s="1"/>
      <c r="C7" s="1"/>
      <c r="D7" s="1"/>
      <c r="E7" s="1"/>
      <c r="F7" s="1"/>
      <c r="G7" s="1"/>
      <c r="H7" s="1"/>
      <c r="I7" s="1"/>
      <c r="J7" s="1"/>
      <c r="K7" s="1"/>
      <c r="M7" s="9"/>
      <c r="N7" s="9"/>
      <c r="O7" s="9"/>
      <c r="P7" s="9"/>
      <c r="Q7" s="11"/>
      <c r="R7" s="12"/>
      <c r="S7" s="70"/>
      <c r="T7" s="69"/>
      <c r="W7" s="7" t="s">
        <v>56</v>
      </c>
      <c r="X7" s="8">
        <f>SUM(S:S)</f>
        <v>0</v>
      </c>
    </row>
    <row r="8" spans="1:39" s="5" customFormat="1" ht="13.8" x14ac:dyDescent="0.3">
      <c r="A8" s="14"/>
      <c r="E8" s="7" t="s">
        <v>1</v>
      </c>
      <c r="F8" s="8" t="str">
        <f>$C$1</f>
        <v>R. Abbott</v>
      </c>
      <c r="H8" s="15"/>
      <c r="I8" s="7" t="s">
        <v>8</v>
      </c>
      <c r="J8" s="16" t="str">
        <f>$G$2</f>
        <v>AA-SM-504</v>
      </c>
      <c r="K8" s="17"/>
      <c r="L8" s="18"/>
      <c r="M8" s="9"/>
      <c r="N8" s="9"/>
      <c r="O8" s="9"/>
      <c r="P8" s="9"/>
      <c r="Q8" s="9"/>
      <c r="R8" s="9"/>
      <c r="S8" s="9"/>
      <c r="T8" s="9"/>
    </row>
    <row r="9" spans="1:39" s="5" customFormat="1" ht="13.8" x14ac:dyDescent="0.3">
      <c r="E9" s="7" t="s">
        <v>2</v>
      </c>
      <c r="F9" s="15" t="str">
        <f>$C$2</f>
        <v xml:space="preserve"> </v>
      </c>
      <c r="H9" s="15"/>
      <c r="I9" s="7" t="s">
        <v>9</v>
      </c>
      <c r="J9" s="17" t="str">
        <f>$G$3</f>
        <v>IR</v>
      </c>
      <c r="K9" s="17"/>
      <c r="L9" s="18"/>
      <c r="M9" s="9">
        <v>1</v>
      </c>
      <c r="N9" s="9"/>
      <c r="O9" s="9"/>
      <c r="P9" s="9"/>
      <c r="Q9" s="9"/>
      <c r="R9" s="9"/>
      <c r="S9" s="9"/>
      <c r="T9" s="9"/>
    </row>
    <row r="10" spans="1:39" s="5" customFormat="1" ht="13.8" x14ac:dyDescent="0.3">
      <c r="E10" s="7" t="s">
        <v>3</v>
      </c>
      <c r="F10" s="15" t="str">
        <f>$C$3</f>
        <v>20/10/2013</v>
      </c>
      <c r="H10" s="15"/>
      <c r="I10" s="7" t="s">
        <v>6</v>
      </c>
      <c r="J10" s="8" t="str">
        <f>L10&amp;" of "&amp;$G$1</f>
        <v>1 of 1</v>
      </c>
      <c r="K10" s="15"/>
      <c r="L10" s="18">
        <f>SUM($M$1:M9)</f>
        <v>1</v>
      </c>
      <c r="M10" s="9"/>
      <c r="N10" s="9"/>
      <c r="O10" s="9"/>
      <c r="P10" s="9"/>
      <c r="Q10" s="9"/>
      <c r="R10" s="9"/>
      <c r="S10" s="9"/>
      <c r="T10" s="9"/>
    </row>
    <row r="11" spans="1:39" s="5" customFormat="1" ht="13.8" x14ac:dyDescent="0.3">
      <c r="A11" s="26"/>
      <c r="B11" s="26"/>
      <c r="C11" s="26"/>
      <c r="D11" s="26"/>
      <c r="E11" s="7" t="s">
        <v>57</v>
      </c>
      <c r="F11" s="15" t="str">
        <f>$C$5</f>
        <v>STANDARD SPREADSHEET METHOD</v>
      </c>
      <c r="I11" s="19"/>
      <c r="J11" s="8"/>
      <c r="M11" s="9"/>
      <c r="N11" s="9"/>
      <c r="O11" s="9"/>
      <c r="P11" s="9"/>
      <c r="Q11" s="9"/>
      <c r="R11" s="9"/>
      <c r="S11" s="9"/>
      <c r="T11" s="9"/>
    </row>
    <row r="12" spans="1:39" s="28" customFormat="1" x14ac:dyDescent="0.3">
      <c r="A12" s="71"/>
      <c r="B12" s="21" t="str">
        <f>$G$4</f>
        <v>MODIFICATION TO WING LIFT GRADIENT FOR COMPRESSIBILITY</v>
      </c>
      <c r="C12" s="71"/>
      <c r="D12" s="71"/>
      <c r="E12" s="71"/>
      <c r="F12" s="71"/>
      <c r="G12" s="71"/>
      <c r="H12" s="71"/>
      <c r="I12" s="71"/>
      <c r="J12" s="71"/>
      <c r="K12" s="71"/>
      <c r="L12" s="35"/>
      <c r="M12" s="72"/>
      <c r="N12" s="72"/>
      <c r="O12" s="72"/>
      <c r="P12" s="72"/>
      <c r="Q12" s="72"/>
      <c r="R12" s="72"/>
      <c r="S12" s="72"/>
      <c r="T12" s="72"/>
      <c r="U12" s="35"/>
      <c r="AL12" s="47"/>
      <c r="AM12" s="47"/>
    </row>
    <row r="13" spans="1:39" s="26" customFormat="1" ht="13.8" x14ac:dyDescent="0.3">
      <c r="B13" s="73"/>
      <c r="E13" s="31"/>
      <c r="F13" s="31"/>
      <c r="G13" s="31"/>
      <c r="H13" s="31"/>
      <c r="I13" s="31"/>
      <c r="J13" s="31"/>
      <c r="K13" s="31"/>
      <c r="L13" s="32"/>
      <c r="M13" s="27"/>
      <c r="N13" s="27"/>
      <c r="O13" s="27"/>
      <c r="P13" s="27"/>
      <c r="Q13" s="27"/>
      <c r="R13" s="27"/>
      <c r="S13" s="27"/>
      <c r="T13" s="27"/>
    </row>
    <row r="14" spans="1:39" x14ac:dyDescent="0.3">
      <c r="B14" s="92" t="s">
        <v>11</v>
      </c>
      <c r="C14" s="92"/>
      <c r="D14" s="92"/>
      <c r="E14" s="92"/>
      <c r="F14" s="92"/>
      <c r="G14" s="92"/>
      <c r="H14" s="92"/>
      <c r="I14" s="92"/>
      <c r="J14" s="92"/>
      <c r="K14" s="33"/>
    </row>
    <row r="15" spans="1:39" s="28" customFormat="1" ht="13.5" customHeight="1" x14ac:dyDescent="0.3">
      <c r="A15" s="34"/>
      <c r="B15" s="92"/>
      <c r="C15" s="92"/>
      <c r="D15" s="92"/>
      <c r="E15" s="92"/>
      <c r="F15" s="92"/>
      <c r="G15" s="92"/>
      <c r="H15" s="92"/>
      <c r="I15" s="92"/>
      <c r="J15" s="92"/>
      <c r="K15" s="33"/>
      <c r="L15" s="35"/>
      <c r="M15" s="27"/>
      <c r="N15" s="27"/>
      <c r="O15" s="27"/>
      <c r="P15" s="27"/>
      <c r="Q15" s="27"/>
      <c r="R15" s="27"/>
      <c r="S15" s="27"/>
      <c r="T15" s="27"/>
      <c r="U15" s="35"/>
      <c r="V15" s="35"/>
      <c r="W15" s="35"/>
      <c r="X15" s="35"/>
    </row>
    <row r="16" spans="1:39" s="28" customFormat="1" ht="13.8" x14ac:dyDescent="0.3">
      <c r="B16" s="36" t="s">
        <v>12</v>
      </c>
      <c r="C16" s="37"/>
      <c r="D16" s="26"/>
      <c r="E16" s="26"/>
      <c r="F16" s="26"/>
      <c r="G16" s="26"/>
      <c r="H16" s="26"/>
      <c r="I16" s="38"/>
      <c r="J16" s="38"/>
      <c r="K16" s="33"/>
      <c r="L16" s="35"/>
      <c r="M16" s="27"/>
      <c r="N16" s="27"/>
      <c r="O16" s="27"/>
      <c r="P16" s="27"/>
      <c r="Q16" s="27"/>
      <c r="R16" s="27"/>
      <c r="S16" s="27"/>
      <c r="T16" s="27"/>
      <c r="U16" s="35"/>
      <c r="V16" s="35"/>
      <c r="W16" s="35"/>
      <c r="X16" s="35"/>
    </row>
    <row r="17" spans="1:27" s="28" customFormat="1" ht="13.8" x14ac:dyDescent="0.3">
      <c r="B17" s="29"/>
      <c r="C17" s="37"/>
      <c r="D17" s="26"/>
      <c r="E17" s="26"/>
      <c r="F17" s="26"/>
      <c r="G17" s="26"/>
      <c r="H17" s="26"/>
      <c r="I17" s="38"/>
      <c r="J17" s="38"/>
      <c r="K17" s="33"/>
      <c r="L17" s="35"/>
      <c r="M17" s="27"/>
      <c r="N17" s="27"/>
      <c r="O17" s="27"/>
      <c r="P17" s="27"/>
      <c r="Q17" s="27"/>
      <c r="R17" s="27"/>
      <c r="S17" s="27"/>
      <c r="T17" s="27"/>
      <c r="U17" s="35"/>
      <c r="V17" s="35"/>
      <c r="W17" s="35"/>
      <c r="X17" s="35"/>
      <c r="Y17" s="40"/>
      <c r="Z17" s="41"/>
      <c r="AA17" s="41"/>
    </row>
    <row r="18" spans="1:27" s="28" customFormat="1" ht="13.8" x14ac:dyDescent="0.3">
      <c r="B18" s="29"/>
      <c r="C18" s="37"/>
      <c r="D18" s="26"/>
      <c r="E18" s="26"/>
      <c r="F18" s="26"/>
      <c r="G18" s="26"/>
      <c r="H18" s="26"/>
      <c r="I18" s="38"/>
      <c r="J18" s="38"/>
      <c r="K18" s="33"/>
      <c r="L18" s="35"/>
      <c r="M18" s="27"/>
      <c r="N18" s="27"/>
      <c r="O18" s="27"/>
      <c r="P18" s="27"/>
      <c r="Q18" s="27"/>
      <c r="R18" s="27"/>
      <c r="S18" s="27"/>
      <c r="T18" s="27"/>
      <c r="U18" s="35"/>
      <c r="V18" s="35"/>
      <c r="W18" s="35"/>
      <c r="X18" s="35"/>
      <c r="Y18" s="40"/>
      <c r="Z18" s="41"/>
      <c r="AA18" s="41"/>
    </row>
    <row r="19" spans="1:27" s="28" customFormat="1" ht="13.8" x14ac:dyDescent="0.3">
      <c r="B19" s="29"/>
      <c r="C19" s="37"/>
      <c r="D19" s="26"/>
      <c r="E19" s="26"/>
      <c r="F19" s="26"/>
      <c r="G19" s="26"/>
      <c r="H19" s="26"/>
      <c r="I19" s="38"/>
      <c r="J19" s="38"/>
      <c r="K19" s="33"/>
      <c r="L19" s="35"/>
      <c r="M19" s="27"/>
      <c r="N19" s="27"/>
      <c r="O19" s="27"/>
      <c r="P19" s="27"/>
      <c r="Q19" s="27"/>
      <c r="R19" s="27"/>
      <c r="S19" s="27"/>
      <c r="T19" s="27"/>
      <c r="U19" s="35"/>
      <c r="V19" s="35"/>
      <c r="W19" s="35"/>
      <c r="X19" s="35"/>
      <c r="Y19" s="40"/>
      <c r="Z19" s="41"/>
      <c r="AA19" s="41"/>
    </row>
    <row r="20" spans="1:27" s="28" customFormat="1" ht="13.8" x14ac:dyDescent="0.3">
      <c r="A20" s="34"/>
      <c r="B20" s="36" t="s">
        <v>13</v>
      </c>
      <c r="C20" s="37"/>
      <c r="D20" s="26"/>
      <c r="E20" s="26"/>
      <c r="F20" s="26"/>
      <c r="G20" s="26"/>
      <c r="H20" s="26"/>
      <c r="I20" s="38"/>
      <c r="J20" s="38"/>
      <c r="K20" s="33"/>
      <c r="L20" s="35"/>
      <c r="M20" s="27"/>
      <c r="N20" s="27"/>
      <c r="O20" s="27"/>
      <c r="P20" s="27"/>
      <c r="Q20" s="27"/>
      <c r="R20" s="27"/>
      <c r="S20" s="27"/>
      <c r="T20" s="27"/>
      <c r="U20" s="35"/>
      <c r="V20" s="35"/>
      <c r="W20" s="35"/>
      <c r="X20" s="35"/>
      <c r="Y20" s="40"/>
      <c r="Z20" s="41"/>
      <c r="AA20" s="41"/>
    </row>
    <row r="21" spans="1:27" s="28" customFormat="1" ht="13.8" x14ac:dyDescent="0.3">
      <c r="A21" s="34"/>
      <c r="B21" s="29" t="s">
        <v>14</v>
      </c>
      <c r="C21" s="42">
        <v>9.7738438111682452E-2</v>
      </c>
      <c r="D21" s="26" t="s">
        <v>36</v>
      </c>
      <c r="E21" s="26"/>
      <c r="F21" s="26"/>
      <c r="G21" s="26"/>
      <c r="H21" s="26"/>
      <c r="I21" s="38"/>
      <c r="J21" s="38"/>
      <c r="K21" s="33"/>
      <c r="L21" s="35"/>
      <c r="M21" s="27"/>
      <c r="N21" s="27"/>
      <c r="O21" s="27"/>
      <c r="P21" s="27"/>
      <c r="Q21" s="27"/>
      <c r="R21" s="27"/>
      <c r="S21" s="27"/>
      <c r="T21" s="27"/>
      <c r="U21" s="35"/>
      <c r="V21" s="35"/>
      <c r="W21" s="35"/>
      <c r="X21" s="35"/>
      <c r="Y21" s="40"/>
      <c r="Z21" s="41"/>
      <c r="AA21" s="41"/>
    </row>
    <row r="22" spans="1:27" s="28" customFormat="1" ht="13.8" x14ac:dyDescent="0.3">
      <c r="A22" s="43"/>
      <c r="B22" s="29" t="s">
        <v>14</v>
      </c>
      <c r="C22" s="44">
        <f>C21*180/PI()</f>
        <v>5.6</v>
      </c>
      <c r="D22" s="26" t="s">
        <v>37</v>
      </c>
      <c r="E22" s="26"/>
      <c r="F22" s="26"/>
      <c r="G22" s="26"/>
      <c r="H22" s="26"/>
      <c r="I22" s="38"/>
      <c r="J22" s="38"/>
      <c r="K22" s="33"/>
      <c r="L22" s="35"/>
      <c r="M22" s="27"/>
      <c r="N22" s="27"/>
      <c r="O22" s="27"/>
      <c r="P22" s="27"/>
      <c r="Q22" s="27"/>
      <c r="R22" s="27"/>
      <c r="S22" s="27"/>
      <c r="T22" s="27"/>
      <c r="U22" s="35"/>
      <c r="V22" s="35"/>
      <c r="W22" s="35"/>
      <c r="X22" s="35"/>
      <c r="Y22" s="40"/>
      <c r="Z22" s="41"/>
      <c r="AA22" s="41"/>
    </row>
    <row r="23" spans="1:27" s="28" customFormat="1" ht="13.8" x14ac:dyDescent="0.3">
      <c r="A23" s="34"/>
      <c r="B23" s="29"/>
      <c r="C23" s="37"/>
      <c r="D23" s="26"/>
      <c r="E23" s="26"/>
      <c r="F23" s="26"/>
      <c r="G23" s="26"/>
      <c r="H23" s="26"/>
      <c r="I23" s="38"/>
      <c r="J23" s="38"/>
      <c r="K23" s="33"/>
      <c r="L23" s="35"/>
      <c r="M23" s="27"/>
      <c r="N23" s="27"/>
      <c r="O23" s="27"/>
      <c r="P23" s="27"/>
      <c r="Q23" s="27"/>
      <c r="R23" s="27"/>
      <c r="S23" s="27"/>
      <c r="T23" s="27"/>
      <c r="U23" s="35"/>
      <c r="V23" s="35"/>
      <c r="W23" s="35"/>
      <c r="X23" s="35"/>
      <c r="Y23" s="40"/>
      <c r="Z23" s="41"/>
      <c r="AA23" s="41"/>
    </row>
    <row r="24" spans="1:27" s="28" customFormat="1" ht="13.8" x14ac:dyDescent="0.3">
      <c r="B24" s="32" t="s">
        <v>15</v>
      </c>
      <c r="C24" s="32" t="s">
        <v>16</v>
      </c>
      <c r="D24" s="26"/>
      <c r="E24" s="26"/>
      <c r="F24" s="26"/>
      <c r="G24" s="26"/>
      <c r="H24" s="26"/>
      <c r="I24" s="38"/>
      <c r="J24" s="38"/>
      <c r="K24" s="33"/>
      <c r="L24" s="35"/>
      <c r="M24" s="27"/>
      <c r="N24" s="27"/>
      <c r="O24" s="27"/>
      <c r="P24" s="27"/>
      <c r="Q24" s="27"/>
      <c r="R24" s="27"/>
      <c r="S24" s="27"/>
      <c r="T24" s="27"/>
      <c r="U24" s="35"/>
      <c r="V24" s="35"/>
      <c r="W24" s="35"/>
      <c r="X24" s="35"/>
      <c r="Y24" s="40"/>
      <c r="Z24" s="41"/>
      <c r="AA24" s="41"/>
    </row>
    <row r="25" spans="1:27" s="28" customFormat="1" ht="13.8" x14ac:dyDescent="0.3">
      <c r="B25" s="32"/>
      <c r="C25" s="45"/>
      <c r="D25" s="26"/>
      <c r="E25" s="26"/>
      <c r="F25" s="26"/>
      <c r="G25" s="26"/>
      <c r="H25" s="26"/>
      <c r="I25" s="38"/>
      <c r="J25" s="38"/>
      <c r="K25" s="33"/>
      <c r="L25" s="35"/>
      <c r="M25" s="27"/>
      <c r="N25" s="27"/>
      <c r="O25" s="27"/>
      <c r="P25" s="27"/>
      <c r="Q25" s="27"/>
      <c r="R25" s="27"/>
      <c r="S25" s="27"/>
      <c r="T25" s="27"/>
      <c r="U25" s="35"/>
      <c r="V25" s="35"/>
      <c r="W25" s="35"/>
      <c r="X25" s="35"/>
      <c r="Y25" s="40"/>
      <c r="Z25" s="41"/>
      <c r="AA25" s="41"/>
    </row>
    <row r="26" spans="1:27" s="28" customFormat="1" ht="13.8" x14ac:dyDescent="0.3">
      <c r="B26" s="32">
        <v>0</v>
      </c>
      <c r="C26" s="46">
        <f t="shared" ref="C26:C36" si="0">$C$22/(1-B26^2)^0.5</f>
        <v>5.6</v>
      </c>
      <c r="D26" s="26"/>
      <c r="E26" s="26"/>
      <c r="F26" s="26"/>
      <c r="G26" s="26"/>
      <c r="H26" s="26"/>
      <c r="I26" s="38"/>
      <c r="J26" s="38"/>
      <c r="K26" s="33"/>
      <c r="L26" s="35"/>
      <c r="M26" s="27"/>
      <c r="N26" s="27"/>
      <c r="O26" s="27"/>
      <c r="P26" s="27"/>
      <c r="Q26" s="27"/>
      <c r="R26" s="27"/>
      <c r="S26" s="27"/>
      <c r="T26" s="27"/>
      <c r="U26" s="35"/>
      <c r="V26" s="35"/>
      <c r="W26" s="35"/>
      <c r="X26" s="35"/>
      <c r="Y26" s="40"/>
      <c r="Z26" s="41"/>
      <c r="AA26" s="41"/>
    </row>
    <row r="27" spans="1:27" s="28" customFormat="1" ht="13.8" x14ac:dyDescent="0.3">
      <c r="B27" s="32">
        <v>0.1</v>
      </c>
      <c r="C27" s="46">
        <f t="shared" si="0"/>
        <v>5.6282117654515869</v>
      </c>
      <c r="D27" s="26"/>
      <c r="E27" s="26"/>
      <c r="F27" s="26"/>
      <c r="G27" s="26"/>
      <c r="H27" s="26"/>
      <c r="I27" s="38"/>
      <c r="J27" s="38"/>
      <c r="K27" s="33"/>
      <c r="L27" s="35"/>
      <c r="M27" s="27"/>
      <c r="N27" s="27"/>
      <c r="O27" s="27"/>
      <c r="P27" s="27"/>
      <c r="Q27" s="27"/>
      <c r="R27" s="27"/>
      <c r="S27" s="27"/>
      <c r="T27" s="27"/>
      <c r="U27" s="35"/>
      <c r="V27" s="35"/>
      <c r="W27" s="35"/>
      <c r="X27" s="35"/>
      <c r="Y27" s="40"/>
      <c r="Z27" s="41"/>
      <c r="AA27" s="41"/>
    </row>
    <row r="28" spans="1:27" s="28" customFormat="1" ht="13.8" x14ac:dyDescent="0.3">
      <c r="B28" s="32">
        <v>0.2</v>
      </c>
      <c r="C28" s="46">
        <f t="shared" si="0"/>
        <v>5.715476066494082</v>
      </c>
      <c r="D28" s="26"/>
      <c r="E28" s="26"/>
      <c r="F28" s="26"/>
      <c r="G28" s="26"/>
      <c r="H28" s="26"/>
      <c r="I28" s="38"/>
      <c r="J28" s="38"/>
      <c r="K28" s="33"/>
      <c r="L28" s="35"/>
      <c r="M28" s="27"/>
      <c r="N28" s="27"/>
      <c r="O28" s="27"/>
      <c r="P28" s="27"/>
      <c r="Q28" s="27"/>
      <c r="R28" s="27"/>
      <c r="S28" s="27"/>
      <c r="T28" s="27"/>
      <c r="U28" s="35"/>
      <c r="V28" s="35"/>
      <c r="W28" s="35"/>
      <c r="X28" s="35"/>
      <c r="Y28" s="40"/>
      <c r="Z28" s="41"/>
      <c r="AA28" s="41"/>
    </row>
    <row r="29" spans="1:27" s="28" customFormat="1" ht="13.8" x14ac:dyDescent="0.3">
      <c r="B29" s="32">
        <v>0.3</v>
      </c>
      <c r="C29" s="46">
        <f t="shared" si="0"/>
        <v>5.870395085642742</v>
      </c>
      <c r="D29" s="26"/>
      <c r="E29" s="26"/>
      <c r="F29" s="26"/>
      <c r="G29" s="26"/>
      <c r="H29" s="26"/>
      <c r="I29" s="38"/>
      <c r="J29" s="38"/>
      <c r="K29" s="33"/>
      <c r="L29" s="35"/>
      <c r="M29" s="27"/>
      <c r="N29" s="27"/>
      <c r="O29" s="27"/>
      <c r="P29" s="27"/>
      <c r="Q29" s="27"/>
      <c r="R29" s="27"/>
      <c r="S29" s="27"/>
      <c r="T29" s="27"/>
      <c r="U29" s="35"/>
      <c r="V29" s="35"/>
      <c r="W29" s="35"/>
      <c r="X29" s="35"/>
      <c r="Y29" s="40"/>
      <c r="Z29" s="41"/>
      <c r="AA29" s="41"/>
    </row>
    <row r="30" spans="1:27" s="28" customFormat="1" ht="13.8" x14ac:dyDescent="0.3">
      <c r="B30" s="32">
        <v>0.4</v>
      </c>
      <c r="C30" s="46">
        <f t="shared" si="0"/>
        <v>6.1101009266077861</v>
      </c>
      <c r="D30" s="26"/>
      <c r="E30" s="26"/>
      <c r="F30" s="26"/>
      <c r="G30" s="26"/>
      <c r="H30" s="26"/>
      <c r="I30" s="38"/>
      <c r="J30" s="38"/>
      <c r="K30" s="33"/>
      <c r="L30" s="35"/>
      <c r="M30" s="27"/>
      <c r="N30" s="27"/>
      <c r="O30" s="27"/>
      <c r="P30" s="27"/>
      <c r="Q30" s="27"/>
      <c r="R30" s="27"/>
      <c r="S30" s="27"/>
      <c r="T30" s="27"/>
      <c r="U30" s="35"/>
      <c r="V30" s="35"/>
      <c r="W30" s="35"/>
      <c r="X30" s="35"/>
      <c r="Y30" s="40"/>
      <c r="Z30" s="41"/>
      <c r="AA30" s="41"/>
    </row>
    <row r="31" spans="1:27" s="28" customFormat="1" ht="13.8" x14ac:dyDescent="0.3">
      <c r="B31" s="32">
        <v>0.5</v>
      </c>
      <c r="C31" s="46">
        <f t="shared" si="0"/>
        <v>6.4663230149238089</v>
      </c>
      <c r="D31" s="26"/>
      <c r="E31" s="26"/>
      <c r="F31" s="26"/>
      <c r="G31" s="26"/>
      <c r="H31" s="26"/>
      <c r="I31" s="38"/>
      <c r="J31" s="38"/>
      <c r="K31" s="33"/>
      <c r="L31" s="35"/>
      <c r="M31" s="27"/>
      <c r="N31" s="27"/>
      <c r="O31" s="27"/>
      <c r="P31" s="27"/>
      <c r="Q31" s="27"/>
      <c r="R31" s="27"/>
      <c r="S31" s="27"/>
      <c r="T31" s="27"/>
      <c r="U31" s="35"/>
      <c r="V31" s="35"/>
      <c r="W31" s="35"/>
      <c r="X31" s="35"/>
      <c r="Y31" s="40"/>
      <c r="Z31" s="41"/>
      <c r="AA31" s="41"/>
    </row>
    <row r="32" spans="1:27" s="28" customFormat="1" ht="13.8" x14ac:dyDescent="0.3">
      <c r="B32" s="32">
        <v>0.6</v>
      </c>
      <c r="C32" s="46">
        <f t="shared" si="0"/>
        <v>6.9999999999999991</v>
      </c>
      <c r="D32" s="26"/>
      <c r="E32" s="26"/>
      <c r="F32" s="26"/>
      <c r="G32" s="26"/>
      <c r="H32" s="26"/>
      <c r="I32" s="38"/>
      <c r="J32" s="38"/>
      <c r="K32" s="33"/>
      <c r="L32" s="35"/>
      <c r="M32" s="27"/>
      <c r="N32" s="27"/>
      <c r="O32" s="27"/>
      <c r="P32" s="27"/>
      <c r="Q32" s="27"/>
      <c r="R32" s="27"/>
      <c r="S32" s="27"/>
      <c r="T32" s="27"/>
      <c r="U32" s="35"/>
      <c r="V32" s="35"/>
      <c r="W32" s="35"/>
      <c r="X32" s="35"/>
      <c r="Y32" s="40"/>
      <c r="Z32" s="41"/>
      <c r="AA32" s="41"/>
    </row>
    <row r="33" spans="1:27" s="28" customFormat="1" ht="13.8" x14ac:dyDescent="0.3">
      <c r="B33" s="32">
        <v>0.7</v>
      </c>
      <c r="C33" s="46">
        <f t="shared" si="0"/>
        <v>7.8415684705568545</v>
      </c>
      <c r="D33" s="26"/>
      <c r="E33" s="26"/>
      <c r="F33" s="26"/>
      <c r="G33" s="26"/>
      <c r="H33" s="26"/>
      <c r="I33" s="38"/>
      <c r="J33" s="38"/>
      <c r="K33" s="33"/>
      <c r="L33" s="35"/>
      <c r="M33" s="27"/>
      <c r="N33" s="27"/>
      <c r="O33" s="27"/>
      <c r="P33" s="27"/>
      <c r="Q33" s="27"/>
      <c r="R33" s="27"/>
      <c r="S33" s="27"/>
      <c r="T33" s="27"/>
      <c r="U33" s="35"/>
      <c r="V33" s="35"/>
      <c r="W33" s="35"/>
      <c r="X33" s="35"/>
      <c r="Y33" s="40"/>
      <c r="Z33" s="41"/>
      <c r="AA33" s="41"/>
    </row>
    <row r="34" spans="1:27" s="28" customFormat="1" ht="13.8" x14ac:dyDescent="0.3">
      <c r="B34" s="32">
        <v>0.8</v>
      </c>
      <c r="C34" s="46">
        <f t="shared" si="0"/>
        <v>9.3333333333333357</v>
      </c>
      <c r="D34" s="26"/>
      <c r="E34" s="26"/>
      <c r="F34" s="26"/>
      <c r="G34" s="26"/>
      <c r="H34" s="26"/>
      <c r="I34" s="38"/>
      <c r="J34" s="38"/>
      <c r="K34" s="33"/>
      <c r="L34" s="35"/>
      <c r="M34" s="27"/>
      <c r="N34" s="27"/>
      <c r="O34" s="27"/>
      <c r="P34" s="27"/>
      <c r="Q34" s="27"/>
      <c r="R34" s="27"/>
      <c r="S34" s="27"/>
      <c r="T34" s="27"/>
      <c r="U34" s="35"/>
      <c r="V34" s="35"/>
      <c r="W34" s="35"/>
      <c r="X34" s="35"/>
      <c r="Y34" s="40"/>
      <c r="Z34" s="41"/>
      <c r="AA34" s="41"/>
    </row>
    <row r="35" spans="1:27" s="28" customFormat="1" ht="13.8" x14ac:dyDescent="0.3">
      <c r="B35" s="32">
        <v>0.9</v>
      </c>
      <c r="C35" s="46">
        <f t="shared" si="0"/>
        <v>12.847281096751461</v>
      </c>
      <c r="D35" s="26"/>
      <c r="E35" s="26"/>
      <c r="F35" s="26"/>
      <c r="G35" s="26"/>
      <c r="H35" s="26"/>
      <c r="I35" s="38"/>
      <c r="J35" s="38"/>
      <c r="K35" s="33"/>
      <c r="L35" s="35"/>
      <c r="M35" s="27"/>
      <c r="N35" s="27"/>
      <c r="O35" s="27"/>
      <c r="P35" s="27"/>
      <c r="Q35" s="27"/>
      <c r="R35" s="27"/>
      <c r="S35" s="27"/>
      <c r="T35" s="27"/>
      <c r="U35" s="35"/>
      <c r="V35" s="35"/>
      <c r="W35" s="35"/>
      <c r="X35" s="35"/>
      <c r="Y35" s="40"/>
      <c r="Z35" s="41"/>
      <c r="AA35" s="41"/>
    </row>
    <row r="36" spans="1:27" s="28" customFormat="1" ht="13.8" x14ac:dyDescent="0.3">
      <c r="B36" s="32">
        <v>0.99</v>
      </c>
      <c r="C36" s="46">
        <f t="shared" si="0"/>
        <v>39.697347480466782</v>
      </c>
      <c r="D36" s="26"/>
      <c r="E36" s="26"/>
      <c r="F36" s="26"/>
      <c r="G36" s="26"/>
      <c r="H36" s="26"/>
      <c r="I36" s="38"/>
      <c r="J36" s="38"/>
      <c r="K36" s="33"/>
      <c r="L36" s="35"/>
      <c r="M36" s="27"/>
      <c r="N36" s="27"/>
      <c r="O36" s="27"/>
      <c r="P36" s="27"/>
      <c r="Q36" s="27"/>
      <c r="R36" s="27"/>
      <c r="S36" s="27"/>
      <c r="T36" s="27"/>
      <c r="U36" s="35"/>
      <c r="V36" s="35"/>
      <c r="W36" s="35"/>
      <c r="X36" s="35"/>
      <c r="Y36" s="40"/>
      <c r="Z36" s="47"/>
      <c r="AA36" s="47"/>
    </row>
    <row r="37" spans="1:27" s="28" customFormat="1" ht="13.8" x14ac:dyDescent="0.3">
      <c r="B37" s="29"/>
      <c r="C37" s="37"/>
      <c r="D37" s="26"/>
      <c r="E37" s="26"/>
      <c r="F37" s="26"/>
      <c r="G37" s="26"/>
      <c r="H37" s="26"/>
      <c r="I37" s="38"/>
      <c r="J37" s="38"/>
      <c r="K37" s="33"/>
      <c r="L37" s="35"/>
      <c r="M37" s="27"/>
      <c r="N37" s="27"/>
      <c r="O37" s="27"/>
      <c r="P37" s="27"/>
      <c r="Q37" s="27"/>
      <c r="R37" s="27"/>
      <c r="S37" s="27"/>
      <c r="T37" s="27"/>
      <c r="U37" s="35"/>
      <c r="V37" s="35"/>
      <c r="W37" s="35"/>
      <c r="X37" s="35"/>
      <c r="Y37" s="39"/>
      <c r="AA37" s="47"/>
    </row>
    <row r="38" spans="1:27" s="28" customFormat="1" ht="13.8" x14ac:dyDescent="0.3">
      <c r="B38" s="30" t="s">
        <v>17</v>
      </c>
      <c r="C38" s="37"/>
      <c r="D38" s="26"/>
      <c r="E38" s="26"/>
      <c r="F38" s="26"/>
      <c r="G38" s="26"/>
      <c r="H38" s="26"/>
      <c r="I38" s="38"/>
      <c r="J38" s="38"/>
      <c r="K38" s="33"/>
      <c r="L38" s="35"/>
      <c r="M38" s="27"/>
      <c r="N38" s="27"/>
      <c r="O38" s="27"/>
      <c r="P38" s="27"/>
      <c r="Q38" s="27"/>
      <c r="R38" s="27"/>
      <c r="S38" s="27"/>
      <c r="T38" s="27"/>
      <c r="U38" s="35"/>
      <c r="V38" s="35"/>
      <c r="W38" s="35"/>
      <c r="X38" s="35"/>
      <c r="Y38" s="39"/>
      <c r="AA38" s="47"/>
    </row>
    <row r="39" spans="1:27" s="28" customFormat="1" ht="13.8" x14ac:dyDescent="0.3">
      <c r="B39" s="29"/>
      <c r="C39" s="37"/>
      <c r="D39" s="26"/>
      <c r="E39" s="26"/>
      <c r="F39" s="26"/>
      <c r="G39" s="26"/>
      <c r="H39" s="26"/>
      <c r="I39" s="38"/>
      <c r="J39" s="38"/>
      <c r="K39" s="33"/>
      <c r="L39" s="35"/>
      <c r="M39" s="27"/>
      <c r="N39" s="27"/>
      <c r="O39" s="27"/>
      <c r="P39" s="27"/>
      <c r="Q39" s="27"/>
      <c r="R39" s="27"/>
      <c r="S39" s="27"/>
      <c r="T39" s="27"/>
      <c r="U39" s="35"/>
      <c r="V39" s="35"/>
      <c r="W39" s="35"/>
      <c r="X39" s="35"/>
      <c r="Y39" s="47"/>
      <c r="Z39" s="47"/>
      <c r="AA39" s="47"/>
    </row>
    <row r="40" spans="1:27" s="28" customFormat="1" ht="13.8" x14ac:dyDescent="0.3">
      <c r="B40" s="48" t="s">
        <v>18</v>
      </c>
      <c r="C40" s="49"/>
      <c r="D40" s="49"/>
      <c r="E40" s="26"/>
      <c r="F40" s="26"/>
      <c r="G40" s="50" t="s">
        <v>19</v>
      </c>
      <c r="H40" s="51">
        <v>20000</v>
      </c>
      <c r="I40" s="49" t="s">
        <v>20</v>
      </c>
      <c r="J40" s="38"/>
      <c r="K40" s="33"/>
      <c r="L40" s="35"/>
      <c r="M40" s="27"/>
      <c r="N40" s="27"/>
      <c r="O40" s="27"/>
      <c r="P40" s="27"/>
      <c r="Q40" s="27"/>
      <c r="R40" s="27"/>
      <c r="S40" s="27"/>
      <c r="T40" s="27"/>
      <c r="U40" s="35"/>
      <c r="V40" s="35"/>
      <c r="W40" s="35"/>
      <c r="X40" s="35"/>
      <c r="Y40" s="47"/>
      <c r="Z40" s="47"/>
      <c r="AA40" s="47"/>
    </row>
    <row r="41" spans="1:27" s="28" customFormat="1" ht="15" x14ac:dyDescent="0.35">
      <c r="A41" s="50" t="s">
        <v>61</v>
      </c>
      <c r="B41" s="51">
        <v>2116.7999999999997</v>
      </c>
      <c r="C41" s="93" t="s">
        <v>62</v>
      </c>
      <c r="D41" s="93"/>
      <c r="E41" s="93"/>
      <c r="F41" s="52"/>
      <c r="G41" s="50" t="s">
        <v>21</v>
      </c>
      <c r="H41" s="49">
        <f>B43-B44*H40</f>
        <v>-12.200000000000003</v>
      </c>
      <c r="I41" s="49" t="s">
        <v>22</v>
      </c>
      <c r="J41" s="38"/>
      <c r="K41" s="33"/>
      <c r="L41" s="35"/>
      <c r="M41" s="27"/>
      <c r="N41" s="27"/>
      <c r="O41" s="27"/>
      <c r="P41" s="27"/>
      <c r="Q41" s="27"/>
      <c r="R41" s="27"/>
      <c r="S41" s="27"/>
      <c r="T41" s="27"/>
      <c r="U41" s="35"/>
      <c r="V41" s="35"/>
      <c r="W41" s="35"/>
      <c r="X41" s="35"/>
      <c r="Y41" s="53"/>
      <c r="Z41" s="40"/>
      <c r="AA41" s="47"/>
    </row>
    <row r="42" spans="1:27" s="28" customFormat="1" ht="13.8" x14ac:dyDescent="0.3">
      <c r="A42" s="26"/>
      <c r="B42" s="26"/>
      <c r="C42" s="93"/>
      <c r="D42" s="93"/>
      <c r="E42" s="93"/>
      <c r="F42" s="52"/>
      <c r="G42" s="26"/>
      <c r="H42" s="54">
        <f>(H41  -  32)  *  5/9</f>
        <v>-24.555555555555557</v>
      </c>
      <c r="I42" s="26" t="s">
        <v>23</v>
      </c>
      <c r="J42" s="38"/>
      <c r="K42" s="33"/>
      <c r="L42" s="35"/>
      <c r="M42" s="27"/>
      <c r="N42" s="27"/>
      <c r="O42" s="27"/>
      <c r="P42" s="27"/>
      <c r="Q42" s="27"/>
      <c r="R42" s="27"/>
      <c r="S42" s="27"/>
      <c r="T42" s="27"/>
      <c r="U42" s="35"/>
      <c r="V42" s="35"/>
      <c r="W42" s="35"/>
      <c r="X42" s="35"/>
      <c r="Y42" s="53"/>
      <c r="Z42" s="40"/>
      <c r="AA42" s="47"/>
    </row>
    <row r="43" spans="1:27" s="28" customFormat="1" x14ac:dyDescent="0.35">
      <c r="A43" s="50" t="s">
        <v>63</v>
      </c>
      <c r="B43" s="51">
        <v>59</v>
      </c>
      <c r="C43" s="49" t="s">
        <v>24</v>
      </c>
      <c r="D43" s="26"/>
      <c r="F43" s="26"/>
      <c r="G43" s="50" t="s">
        <v>25</v>
      </c>
      <c r="H43" s="55">
        <f>B41*((H41+459.7)/518.6)^5.265</f>
        <v>973.89470060282827</v>
      </c>
      <c r="I43" s="49" t="s">
        <v>64</v>
      </c>
      <c r="J43" s="38"/>
      <c r="K43" s="33"/>
      <c r="L43" s="35"/>
      <c r="M43" s="27"/>
      <c r="N43" s="27"/>
      <c r="O43" s="27"/>
      <c r="P43" s="27"/>
      <c r="Q43" s="27"/>
      <c r="R43" s="27"/>
      <c r="S43" s="27"/>
      <c r="T43" s="27"/>
      <c r="U43" s="35"/>
      <c r="V43" s="35"/>
      <c r="W43" s="35"/>
      <c r="X43" s="35"/>
      <c r="Y43" s="53"/>
      <c r="Z43" s="40"/>
      <c r="AA43" s="47"/>
    </row>
    <row r="44" spans="1:27" s="28" customFormat="1" ht="15" x14ac:dyDescent="0.3">
      <c r="A44" s="50" t="s">
        <v>26</v>
      </c>
      <c r="B44" s="51">
        <v>3.5599999999999998E-3</v>
      </c>
      <c r="C44" s="49" t="s">
        <v>27</v>
      </c>
      <c r="D44" s="26"/>
      <c r="F44" s="26"/>
      <c r="G44" s="50" t="s">
        <v>28</v>
      </c>
      <c r="H44" s="56">
        <f>H43/(1718*(H41+459.7))</f>
        <v>1.2667642648042459E-3</v>
      </c>
      <c r="I44" s="57" t="s">
        <v>65</v>
      </c>
      <c r="J44" s="38"/>
      <c r="K44" s="33"/>
      <c r="L44" s="35"/>
      <c r="M44" s="27"/>
      <c r="N44" s="27"/>
      <c r="O44" s="27"/>
      <c r="P44" s="27"/>
      <c r="Q44" s="27"/>
      <c r="R44" s="27"/>
      <c r="S44" s="27"/>
      <c r="T44" s="27"/>
      <c r="U44" s="35"/>
      <c r="V44" s="35"/>
      <c r="W44" s="35"/>
      <c r="X44" s="35"/>
      <c r="Y44" s="53"/>
      <c r="Z44" s="40"/>
      <c r="AA44" s="47"/>
    </row>
    <row r="45" spans="1:27" s="28" customFormat="1" ht="15" x14ac:dyDescent="0.3">
      <c r="A45" s="50" t="s">
        <v>28</v>
      </c>
      <c r="B45" s="51">
        <v>2.3700000000000001E-3</v>
      </c>
      <c r="C45" s="57" t="s">
        <v>66</v>
      </c>
      <c r="D45" s="26"/>
      <c r="F45" s="26"/>
      <c r="G45" s="50" t="s">
        <v>28</v>
      </c>
      <c r="H45" s="58">
        <f>H44*32.1740486</f>
        <v>4.0756935020555073E-2</v>
      </c>
      <c r="I45" s="57" t="s">
        <v>67</v>
      </c>
      <c r="J45" s="38"/>
      <c r="K45" s="33"/>
      <c r="L45" s="35"/>
      <c r="M45" s="27"/>
      <c r="N45" s="27"/>
      <c r="O45" s="27"/>
      <c r="P45" s="27"/>
      <c r="Q45" s="27"/>
      <c r="R45" s="27"/>
      <c r="S45" s="27"/>
      <c r="T45" s="27"/>
      <c r="U45" s="35"/>
      <c r="V45" s="35"/>
      <c r="W45" s="35"/>
      <c r="X45" s="35"/>
      <c r="Y45" s="53"/>
      <c r="Z45" s="40"/>
      <c r="AA45" s="47"/>
    </row>
    <row r="46" spans="1:27" s="28" customFormat="1" ht="13.8" x14ac:dyDescent="0.3">
      <c r="B46" s="26"/>
      <c r="C46" s="26"/>
      <c r="D46" s="26"/>
      <c r="E46" s="26"/>
      <c r="F46" s="26"/>
      <c r="G46" s="50" t="s">
        <v>68</v>
      </c>
      <c r="H46" s="55">
        <f>(331.4+0.6*H42)*3.2808</f>
        <v>1038.9199999999998</v>
      </c>
      <c r="I46" s="49" t="s">
        <v>29</v>
      </c>
      <c r="J46" s="38"/>
      <c r="K46" s="33"/>
      <c r="L46" s="35"/>
      <c r="M46" s="27"/>
      <c r="N46" s="27"/>
      <c r="O46" s="27"/>
      <c r="P46" s="27"/>
      <c r="Q46" s="27"/>
      <c r="R46" s="27"/>
      <c r="S46" s="27"/>
      <c r="T46" s="27"/>
      <c r="U46" s="35"/>
      <c r="V46" s="35"/>
      <c r="W46" s="35"/>
      <c r="X46" s="35"/>
      <c r="Y46" s="53"/>
      <c r="Z46" s="40"/>
      <c r="AA46" s="47"/>
    </row>
    <row r="47" spans="1:27" s="28" customFormat="1" ht="15" x14ac:dyDescent="0.35">
      <c r="B47" s="26"/>
      <c r="C47" s="26"/>
      <c r="D47" s="26"/>
      <c r="E47" s="26"/>
      <c r="F47" s="26"/>
      <c r="G47" s="50" t="s">
        <v>69</v>
      </c>
      <c r="H47" s="55">
        <f>H46/(H44/B45)^0.5</f>
        <v>1421.0467905631308</v>
      </c>
      <c r="I47" s="49" t="s">
        <v>30</v>
      </c>
      <c r="J47" s="38"/>
      <c r="K47" s="33"/>
      <c r="L47" s="35"/>
      <c r="M47" s="27"/>
      <c r="N47" s="27"/>
      <c r="O47" s="27"/>
      <c r="P47" s="27"/>
      <c r="Q47" s="27"/>
      <c r="R47" s="27"/>
      <c r="S47" s="27"/>
      <c r="T47" s="27"/>
      <c r="U47" s="35"/>
      <c r="V47" s="35"/>
      <c r="W47" s="35"/>
      <c r="X47" s="35"/>
      <c r="Y47" s="59"/>
      <c r="Z47" s="47"/>
      <c r="AA47" s="59"/>
    </row>
    <row r="48" spans="1:27" s="28" customFormat="1" ht="13.8" x14ac:dyDescent="0.3">
      <c r="B48" s="26"/>
      <c r="C48" s="26"/>
      <c r="D48" s="26"/>
      <c r="E48" s="26"/>
      <c r="F48" s="50"/>
      <c r="G48" s="60"/>
      <c r="H48" s="49"/>
      <c r="I48" s="26"/>
      <c r="J48" s="38"/>
      <c r="K48" s="33"/>
      <c r="L48" s="35"/>
      <c r="M48" s="27"/>
      <c r="N48" s="27"/>
      <c r="O48" s="27"/>
      <c r="P48" s="27"/>
      <c r="Q48" s="27"/>
      <c r="R48" s="27"/>
      <c r="S48" s="27"/>
      <c r="T48" s="27"/>
      <c r="U48" s="35"/>
      <c r="V48" s="35"/>
      <c r="W48" s="35"/>
      <c r="X48" s="35"/>
    </row>
    <row r="49" spans="1:28" s="28" customFormat="1" ht="13.8" x14ac:dyDescent="0.3">
      <c r="B49" s="26"/>
      <c r="C49" s="26"/>
      <c r="D49" s="32" t="s">
        <v>31</v>
      </c>
      <c r="E49" s="32" t="s">
        <v>32</v>
      </c>
      <c r="F49" s="32" t="s">
        <v>32</v>
      </c>
      <c r="G49" s="32" t="s">
        <v>33</v>
      </c>
      <c r="H49" s="32" t="s">
        <v>16</v>
      </c>
      <c r="I49" s="38"/>
      <c r="J49" s="38"/>
      <c r="K49" s="33"/>
      <c r="L49" s="35"/>
      <c r="M49" s="27"/>
      <c r="N49" s="27"/>
      <c r="O49" s="27"/>
      <c r="P49" s="27"/>
      <c r="Q49" s="27"/>
      <c r="R49" s="27"/>
      <c r="S49" s="27"/>
      <c r="T49" s="27"/>
      <c r="U49" s="35"/>
      <c r="V49" s="35"/>
      <c r="W49" s="35"/>
      <c r="X49" s="35"/>
      <c r="Y49" s="53"/>
      <c r="Z49" s="61"/>
      <c r="AA49" s="59"/>
      <c r="AB49" s="62"/>
    </row>
    <row r="50" spans="1:28" s="28" customFormat="1" ht="13.8" x14ac:dyDescent="0.3">
      <c r="B50" s="26"/>
      <c r="C50" s="26"/>
      <c r="D50" s="32" t="s">
        <v>34</v>
      </c>
      <c r="E50" s="32" t="s">
        <v>34</v>
      </c>
      <c r="F50" s="32" t="s">
        <v>35</v>
      </c>
      <c r="G50" s="32"/>
      <c r="H50" s="26"/>
      <c r="I50" s="38"/>
      <c r="J50" s="38"/>
      <c r="K50" s="33"/>
      <c r="L50" s="35"/>
      <c r="M50" s="27"/>
      <c r="N50" s="27"/>
      <c r="O50" s="27"/>
      <c r="P50" s="27"/>
      <c r="Q50" s="27"/>
      <c r="R50" s="27"/>
      <c r="S50" s="27"/>
      <c r="T50" s="27"/>
      <c r="U50" s="35"/>
      <c r="V50" s="35"/>
      <c r="W50" s="35"/>
      <c r="X50" s="35"/>
      <c r="Y50" s="53"/>
      <c r="Z50" s="61"/>
      <c r="AA50" s="59"/>
      <c r="AB50" s="62"/>
    </row>
    <row r="51" spans="1:28" s="28" customFormat="1" ht="15" x14ac:dyDescent="0.35">
      <c r="B51" s="26"/>
      <c r="C51" s="29" t="s">
        <v>70</v>
      </c>
      <c r="D51" s="63">
        <v>168</v>
      </c>
      <c r="E51" s="64">
        <f t="shared" ref="E51:E58" si="1">D51/($H$44/$B$45)^0.5</f>
        <v>229.79234283160014</v>
      </c>
      <c r="F51" s="64">
        <f t="shared" ref="F51:F58" si="2">E51*1.68780986</f>
        <v>387.84578198367501</v>
      </c>
      <c r="G51" s="46">
        <f t="shared" ref="G51:G58" si="3">F51/$H$46</f>
        <v>0.37331631115357783</v>
      </c>
      <c r="H51" s="46">
        <f t="shared" ref="H51:H58" si="4">$C$22/(1-G51^2)^0.5</f>
        <v>6.0364073924051986</v>
      </c>
      <c r="I51" s="38"/>
      <c r="J51" s="38"/>
      <c r="K51" s="33"/>
      <c r="L51" s="35"/>
      <c r="M51" s="27"/>
      <c r="N51" s="27"/>
      <c r="O51" s="27"/>
      <c r="P51" s="27"/>
      <c r="Q51" s="27"/>
      <c r="R51" s="27"/>
      <c r="S51" s="27"/>
      <c r="T51" s="27"/>
      <c r="U51" s="35"/>
      <c r="V51" s="35"/>
      <c r="W51" s="35"/>
      <c r="X51" s="35"/>
    </row>
    <row r="52" spans="1:28" s="28" customFormat="1" ht="15" x14ac:dyDescent="0.35">
      <c r="B52" s="26"/>
      <c r="C52" s="29" t="s">
        <v>71</v>
      </c>
      <c r="D52" s="63">
        <v>261</v>
      </c>
      <c r="E52" s="64">
        <f t="shared" si="1"/>
        <v>356.99881832766448</v>
      </c>
      <c r="F52" s="64">
        <f t="shared" si="2"/>
        <v>602.54612558178087</v>
      </c>
      <c r="G52" s="46">
        <f t="shared" si="3"/>
        <v>0.57997355482787982</v>
      </c>
      <c r="H52" s="46">
        <f t="shared" si="4"/>
        <v>6.8742417427937195</v>
      </c>
      <c r="I52" s="38"/>
      <c r="J52" s="38"/>
      <c r="K52" s="33"/>
      <c r="L52" s="35"/>
      <c r="M52" s="27"/>
      <c r="N52" s="27"/>
      <c r="O52" s="27"/>
      <c r="P52" s="27"/>
      <c r="Q52" s="27"/>
      <c r="R52" s="27"/>
      <c r="S52" s="27"/>
      <c r="T52" s="27"/>
      <c r="U52" s="35"/>
      <c r="V52" s="35"/>
      <c r="W52" s="35"/>
      <c r="X52" s="35"/>
    </row>
    <row r="53" spans="1:28" s="28" customFormat="1" ht="15" x14ac:dyDescent="0.35">
      <c r="B53" s="26"/>
      <c r="C53" s="29" t="s">
        <v>72</v>
      </c>
      <c r="D53" s="63">
        <v>330</v>
      </c>
      <c r="E53" s="64">
        <f t="shared" si="1"/>
        <v>451.37781627635741</v>
      </c>
      <c r="F53" s="64">
        <f t="shared" si="2"/>
        <v>761.83992889650449</v>
      </c>
      <c r="G53" s="46">
        <f t="shared" si="3"/>
        <v>0.73329989690881359</v>
      </c>
      <c r="H53" s="46">
        <f t="shared" si="4"/>
        <v>8.2364407692135142</v>
      </c>
      <c r="I53" s="38"/>
      <c r="J53" s="38"/>
      <c r="K53" s="33"/>
      <c r="L53" s="35"/>
      <c r="M53" s="27"/>
      <c r="N53" s="27"/>
      <c r="O53" s="27"/>
      <c r="P53" s="27"/>
      <c r="Q53" s="27"/>
      <c r="R53" s="27"/>
      <c r="S53" s="27"/>
      <c r="T53" s="27"/>
      <c r="U53" s="35"/>
      <c r="V53" s="35"/>
      <c r="W53" s="35"/>
      <c r="X53" s="35"/>
    </row>
    <row r="54" spans="1:28" s="28" customFormat="1" ht="15" x14ac:dyDescent="0.35">
      <c r="B54" s="26"/>
      <c r="C54" s="29" t="s">
        <v>73</v>
      </c>
      <c r="D54" s="63">
        <v>125</v>
      </c>
      <c r="E54" s="64">
        <f t="shared" si="1"/>
        <v>170.97644555922628</v>
      </c>
      <c r="F54" s="64">
        <f t="shared" si="2"/>
        <v>288.57573064261533</v>
      </c>
      <c r="G54" s="46">
        <f t="shared" si="3"/>
        <v>0.27776511246545965</v>
      </c>
      <c r="H54" s="46">
        <f t="shared" si="4"/>
        <v>5.8293922913685003</v>
      </c>
      <c r="I54" s="38"/>
      <c r="J54" s="38"/>
      <c r="K54" s="33"/>
      <c r="L54" s="35"/>
      <c r="M54" s="27"/>
      <c r="N54" s="27"/>
      <c r="O54" s="27"/>
      <c r="P54" s="27"/>
      <c r="Q54" s="27"/>
      <c r="R54" s="27"/>
      <c r="S54" s="27"/>
      <c r="T54" s="27"/>
      <c r="U54" s="35"/>
      <c r="V54" s="35"/>
      <c r="W54" s="35"/>
      <c r="X54" s="35"/>
    </row>
    <row r="55" spans="1:28" s="28" customFormat="1" ht="15" x14ac:dyDescent="0.35">
      <c r="B55" s="26"/>
      <c r="C55" s="29" t="s">
        <v>74</v>
      </c>
      <c r="D55" s="63">
        <v>139.812095</v>
      </c>
      <c r="E55" s="64">
        <f t="shared" si="1"/>
        <v>191.23660039431098</v>
      </c>
      <c r="F55" s="64">
        <f t="shared" si="2"/>
        <v>322.77101973839797</v>
      </c>
      <c r="G55" s="46">
        <f t="shared" si="3"/>
        <v>0.31067937833365228</v>
      </c>
      <c r="H55" s="46">
        <f t="shared" si="4"/>
        <v>5.8915444446352421</v>
      </c>
      <c r="I55" s="38"/>
      <c r="J55" s="38"/>
      <c r="K55" s="33"/>
      <c r="L55" s="35"/>
      <c r="M55" s="27"/>
      <c r="N55" s="27"/>
      <c r="O55" s="27"/>
      <c r="P55" s="27"/>
      <c r="Q55" s="27"/>
      <c r="R55" s="27"/>
      <c r="S55" s="27"/>
      <c r="T55" s="27"/>
      <c r="U55" s="35"/>
      <c r="V55" s="35"/>
      <c r="W55" s="35"/>
      <c r="X55" s="35"/>
    </row>
    <row r="56" spans="1:28" s="28" customFormat="1" ht="15" x14ac:dyDescent="0.35">
      <c r="A56" s="35"/>
      <c r="B56" s="26"/>
      <c r="C56" s="29" t="s">
        <v>75</v>
      </c>
      <c r="D56" s="63">
        <v>168</v>
      </c>
      <c r="E56" s="64">
        <f t="shared" si="1"/>
        <v>229.79234283160014</v>
      </c>
      <c r="F56" s="64">
        <f t="shared" si="2"/>
        <v>387.84578198367501</v>
      </c>
      <c r="G56" s="46">
        <f t="shared" si="3"/>
        <v>0.37331631115357783</v>
      </c>
      <c r="H56" s="46">
        <f t="shared" si="4"/>
        <v>6.0364073924051986</v>
      </c>
      <c r="I56" s="38"/>
      <c r="J56" s="38"/>
      <c r="K56" s="33"/>
      <c r="L56" s="35"/>
      <c r="M56" s="27"/>
      <c r="N56" s="27"/>
      <c r="O56" s="27"/>
      <c r="P56" s="27"/>
      <c r="Q56" s="27"/>
      <c r="R56" s="27"/>
      <c r="S56" s="27"/>
      <c r="T56" s="27"/>
      <c r="U56" s="35"/>
      <c r="V56" s="35"/>
      <c r="W56" s="35"/>
      <c r="X56" s="35"/>
    </row>
    <row r="57" spans="1:28" s="28" customFormat="1" ht="15" x14ac:dyDescent="0.35">
      <c r="A57" s="35"/>
      <c r="B57" s="26"/>
      <c r="C57" s="29" t="s">
        <v>76</v>
      </c>
      <c r="D57" s="63">
        <v>320</v>
      </c>
      <c r="E57" s="64">
        <f t="shared" si="1"/>
        <v>437.69970063161929</v>
      </c>
      <c r="F57" s="64">
        <f t="shared" si="2"/>
        <v>738.75387044509523</v>
      </c>
      <c r="G57" s="46">
        <f t="shared" si="3"/>
        <v>0.7110786879115768</v>
      </c>
      <c r="H57" s="46">
        <f t="shared" si="4"/>
        <v>7.9645867464242492</v>
      </c>
      <c r="I57" s="38"/>
      <c r="J57" s="38"/>
      <c r="K57" s="33"/>
      <c r="L57" s="35"/>
      <c r="M57" s="27"/>
      <c r="N57" s="27"/>
      <c r="O57" s="27"/>
      <c r="P57" s="27"/>
      <c r="Q57" s="27"/>
      <c r="R57" s="27"/>
      <c r="S57" s="27"/>
      <c r="T57" s="27"/>
      <c r="U57" s="35"/>
      <c r="V57" s="35"/>
      <c r="W57" s="35"/>
      <c r="X57" s="35"/>
    </row>
    <row r="58" spans="1:28" s="28" customFormat="1" ht="15" x14ac:dyDescent="0.35">
      <c r="A58" s="35"/>
      <c r="B58" s="26"/>
      <c r="C58" s="29" t="s">
        <v>77</v>
      </c>
      <c r="D58" s="65">
        <v>85</v>
      </c>
      <c r="E58" s="64">
        <f t="shared" si="1"/>
        <v>116.26398298027388</v>
      </c>
      <c r="F58" s="64">
        <f t="shared" si="2"/>
        <v>196.23149683697844</v>
      </c>
      <c r="G58" s="46">
        <f t="shared" si="3"/>
        <v>0.18888027647651259</v>
      </c>
      <c r="H58" s="46">
        <f t="shared" si="4"/>
        <v>5.702646944782181</v>
      </c>
      <c r="I58" s="38"/>
      <c r="J58" s="38"/>
      <c r="K58" s="33"/>
      <c r="L58" s="35"/>
      <c r="M58" s="27"/>
      <c r="N58" s="27"/>
      <c r="O58" s="27"/>
      <c r="P58" s="27"/>
      <c r="Q58" s="27"/>
      <c r="R58" s="27"/>
      <c r="S58" s="27"/>
      <c r="T58" s="27"/>
      <c r="U58" s="35"/>
      <c r="V58" s="35"/>
      <c r="W58" s="35"/>
      <c r="X58" s="35"/>
    </row>
    <row r="59" spans="1:28" s="28" customFormat="1" ht="13.8" x14ac:dyDescent="0.3">
      <c r="A59" s="71"/>
      <c r="B59" s="47"/>
      <c r="C59" s="75"/>
      <c r="D59" s="71"/>
      <c r="E59" s="71"/>
      <c r="F59" s="71"/>
      <c r="G59" s="75"/>
      <c r="H59" s="71"/>
      <c r="I59" s="71"/>
      <c r="J59" s="71"/>
      <c r="K59" s="71"/>
      <c r="L59" s="35"/>
      <c r="M59" s="27"/>
      <c r="N59" s="27"/>
      <c r="O59" s="27"/>
      <c r="P59" s="27"/>
      <c r="Q59" s="27"/>
      <c r="R59" s="27"/>
      <c r="S59" s="27"/>
      <c r="T59" s="27"/>
      <c r="U59" s="35"/>
      <c r="V59" s="35"/>
      <c r="W59" s="35"/>
      <c r="X59" s="35"/>
    </row>
    <row r="60" spans="1:28" s="28" customFormat="1" ht="13.8" x14ac:dyDescent="0.3">
      <c r="A60" s="71"/>
      <c r="B60" s="39"/>
      <c r="C60" s="75"/>
      <c r="D60" s="76"/>
      <c r="E60" s="76"/>
      <c r="F60" s="77" t="s">
        <v>81</v>
      </c>
      <c r="G60" s="75"/>
      <c r="H60" s="76"/>
      <c r="I60" s="76"/>
      <c r="J60" s="76"/>
      <c r="K60" s="71"/>
      <c r="L60" s="35"/>
      <c r="M60" s="27"/>
      <c r="N60" s="27"/>
      <c r="O60" s="27"/>
      <c r="P60" s="27"/>
      <c r="Q60" s="27"/>
      <c r="R60" s="27"/>
      <c r="S60" s="27"/>
      <c r="T60" s="27"/>
      <c r="U60" s="35"/>
      <c r="V60" s="35"/>
      <c r="W60" s="35"/>
      <c r="X60" s="35"/>
    </row>
    <row r="61" spans="1:28" s="26" customFormat="1" ht="13.8" x14ac:dyDescent="0.3">
      <c r="A61" s="71"/>
      <c r="B61" s="76"/>
      <c r="C61" s="76"/>
      <c r="D61" s="76"/>
      <c r="E61" s="76"/>
      <c r="F61" s="78" t="s">
        <v>82</v>
      </c>
      <c r="G61" s="76"/>
      <c r="H61" s="76"/>
      <c r="I61" s="76"/>
      <c r="J61" s="76"/>
      <c r="K61" s="71"/>
      <c r="M61" s="27"/>
      <c r="N61" s="27"/>
      <c r="O61" s="27"/>
      <c r="P61" s="27"/>
      <c r="Q61" s="27"/>
      <c r="R61" s="27"/>
      <c r="S61" s="27"/>
      <c r="T61" s="27"/>
    </row>
    <row r="62" spans="1:28" s="26" customFormat="1" ht="13.8" x14ac:dyDescent="0.3">
      <c r="M62" s="27"/>
      <c r="N62" s="27"/>
      <c r="O62" s="27"/>
      <c r="P62" s="27"/>
      <c r="Q62" s="27"/>
      <c r="R62" s="27"/>
      <c r="S62" s="27"/>
      <c r="T62" s="27"/>
    </row>
    <row r="63" spans="1:28" s="26" customFormat="1" ht="13.8" x14ac:dyDescent="0.3">
      <c r="M63" s="27"/>
      <c r="N63" s="27"/>
      <c r="O63" s="27"/>
      <c r="P63" s="27"/>
      <c r="Q63" s="27"/>
      <c r="R63" s="27"/>
      <c r="S63" s="27"/>
      <c r="T63" s="27"/>
    </row>
    <row r="64" spans="1:28"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row r="7758" spans="13:20" s="26" customFormat="1" ht="13.8" x14ac:dyDescent="0.3">
      <c r="M7758" s="27"/>
      <c r="N7758" s="27"/>
      <c r="O7758" s="27"/>
      <c r="P7758" s="27"/>
      <c r="Q7758" s="27"/>
      <c r="R7758" s="27"/>
      <c r="S7758" s="27"/>
      <c r="T7758" s="27"/>
    </row>
    <row r="7759" spans="13:20" s="26" customFormat="1" ht="13.8" x14ac:dyDescent="0.3">
      <c r="M7759" s="27"/>
      <c r="N7759" s="27"/>
      <c r="O7759" s="27"/>
      <c r="P7759" s="27"/>
      <c r="Q7759" s="27"/>
      <c r="R7759" s="27"/>
      <c r="S7759" s="27"/>
      <c r="T7759" s="27"/>
    </row>
    <row r="7760" spans="13:20" s="26" customFormat="1" ht="13.8" x14ac:dyDescent="0.3">
      <c r="M7760" s="27"/>
      <c r="N7760" s="27"/>
      <c r="O7760" s="27"/>
      <c r="P7760" s="27"/>
      <c r="Q7760" s="27"/>
      <c r="R7760" s="27"/>
      <c r="S7760" s="27"/>
      <c r="T7760" s="27"/>
    </row>
    <row r="7761" spans="13:20" s="26" customFormat="1" ht="13.8" x14ac:dyDescent="0.3">
      <c r="M7761" s="27"/>
      <c r="N7761" s="27"/>
      <c r="O7761" s="27"/>
      <c r="P7761" s="27"/>
      <c r="Q7761" s="27"/>
      <c r="R7761" s="27"/>
      <c r="S7761" s="27"/>
      <c r="T7761" s="27"/>
    </row>
    <row r="7762" spans="13:20" s="26" customFormat="1" ht="13.8" x14ac:dyDescent="0.3">
      <c r="M7762" s="27"/>
      <c r="N7762" s="27"/>
      <c r="O7762" s="27"/>
      <c r="P7762" s="27"/>
      <c r="Q7762" s="27"/>
      <c r="R7762" s="27"/>
      <c r="S7762" s="27"/>
      <c r="T7762" s="27"/>
    </row>
    <row r="7763" spans="13:20" s="26" customFormat="1" ht="13.8" x14ac:dyDescent="0.3">
      <c r="M7763" s="27"/>
      <c r="N7763" s="27"/>
      <c r="O7763" s="27"/>
      <c r="P7763" s="27"/>
      <c r="Q7763" s="27"/>
      <c r="R7763" s="27"/>
      <c r="S7763" s="27"/>
      <c r="T7763" s="27"/>
    </row>
    <row r="7764" spans="13:20" s="26" customFormat="1" ht="13.8" x14ac:dyDescent="0.3">
      <c r="M7764" s="27"/>
      <c r="N7764" s="27"/>
      <c r="O7764" s="27"/>
      <c r="P7764" s="27"/>
      <c r="Q7764" s="27"/>
      <c r="R7764" s="27"/>
      <c r="S7764" s="27"/>
      <c r="T7764" s="27"/>
    </row>
    <row r="7765" spans="13:20" s="26" customFormat="1" ht="13.8" x14ac:dyDescent="0.3">
      <c r="M7765" s="27"/>
      <c r="N7765" s="27"/>
      <c r="O7765" s="27"/>
      <c r="P7765" s="27"/>
      <c r="Q7765" s="27"/>
      <c r="R7765" s="27"/>
      <c r="S7765" s="27"/>
      <c r="T7765" s="27"/>
    </row>
    <row r="7766" spans="13:20" s="26" customFormat="1" ht="13.8" x14ac:dyDescent="0.3">
      <c r="M7766" s="27"/>
      <c r="N7766" s="27"/>
      <c r="O7766" s="27"/>
      <c r="P7766" s="27"/>
      <c r="Q7766" s="27"/>
      <c r="R7766" s="27"/>
      <c r="S7766" s="27"/>
      <c r="T7766" s="27"/>
    </row>
    <row r="7767" spans="13:20" s="26" customFormat="1" ht="13.8" x14ac:dyDescent="0.3">
      <c r="M7767" s="27"/>
      <c r="N7767" s="27"/>
      <c r="O7767" s="27"/>
      <c r="P7767" s="27"/>
      <c r="Q7767" s="27"/>
      <c r="R7767" s="27"/>
      <c r="S7767" s="27"/>
      <c r="T7767" s="27"/>
    </row>
    <row r="7768" spans="13:20" s="26" customFormat="1" ht="13.8" x14ac:dyDescent="0.3">
      <c r="M7768" s="27"/>
      <c r="N7768" s="27"/>
      <c r="O7768" s="27"/>
      <c r="P7768" s="27"/>
      <c r="Q7768" s="27"/>
      <c r="R7768" s="27"/>
      <c r="S7768" s="27"/>
      <c r="T7768" s="27"/>
    </row>
    <row r="7769" spans="13:20" s="26" customFormat="1" ht="13.8" x14ac:dyDescent="0.3">
      <c r="M7769" s="27"/>
      <c r="N7769" s="27"/>
      <c r="O7769" s="27"/>
      <c r="P7769" s="27"/>
      <c r="Q7769" s="27"/>
      <c r="R7769" s="27"/>
      <c r="S7769" s="27"/>
      <c r="T7769" s="27"/>
    </row>
    <row r="7770" spans="13:20" s="26" customFormat="1" ht="13.8" x14ac:dyDescent="0.3">
      <c r="M7770" s="27"/>
      <c r="N7770" s="27"/>
      <c r="O7770" s="27"/>
      <c r="P7770" s="27"/>
      <c r="Q7770" s="27"/>
      <c r="R7770" s="27"/>
      <c r="S7770" s="27"/>
      <c r="T7770" s="27"/>
    </row>
    <row r="7771" spans="13:20" s="26" customFormat="1" ht="13.8" x14ac:dyDescent="0.3">
      <c r="M7771" s="27"/>
      <c r="N7771" s="27"/>
      <c r="O7771" s="27"/>
      <c r="P7771" s="27"/>
      <c r="Q7771" s="27"/>
      <c r="R7771" s="27"/>
      <c r="S7771" s="27"/>
      <c r="T7771" s="27"/>
    </row>
    <row r="7772" spans="13:20" s="26" customFormat="1" ht="13.8" x14ac:dyDescent="0.3">
      <c r="M7772" s="27"/>
      <c r="N7772" s="27"/>
      <c r="O7772" s="27"/>
      <c r="P7772" s="27"/>
      <c r="Q7772" s="27"/>
      <c r="R7772" s="27"/>
      <c r="S7772" s="27"/>
      <c r="T7772" s="27"/>
    </row>
    <row r="7773" spans="13:20" s="26" customFormat="1" ht="13.8" x14ac:dyDescent="0.3">
      <c r="M7773" s="27"/>
      <c r="N7773" s="27"/>
      <c r="O7773" s="27"/>
      <c r="P7773" s="27"/>
      <c r="Q7773" s="27"/>
      <c r="R7773" s="27"/>
      <c r="S7773" s="27"/>
      <c r="T7773" s="27"/>
    </row>
    <row r="7774" spans="13:20" s="26" customFormat="1" ht="13.8" x14ac:dyDescent="0.3">
      <c r="M7774" s="27"/>
      <c r="N7774" s="27"/>
      <c r="O7774" s="27"/>
      <c r="P7774" s="27"/>
      <c r="Q7774" s="27"/>
      <c r="R7774" s="27"/>
      <c r="S7774" s="27"/>
      <c r="T7774" s="27"/>
    </row>
    <row r="7775" spans="13:20" s="26" customFormat="1" ht="13.8" x14ac:dyDescent="0.3">
      <c r="M7775" s="27"/>
      <c r="N7775" s="27"/>
      <c r="O7775" s="27"/>
      <c r="P7775" s="27"/>
      <c r="Q7775" s="27"/>
      <c r="R7775" s="27"/>
      <c r="S7775" s="27"/>
      <c r="T7775" s="27"/>
    </row>
    <row r="7776" spans="13:20" s="26" customFormat="1" ht="13.8" x14ac:dyDescent="0.3">
      <c r="M7776" s="27"/>
      <c r="N7776" s="27"/>
      <c r="O7776" s="27"/>
      <c r="P7776" s="27"/>
      <c r="Q7776" s="27"/>
      <c r="R7776" s="27"/>
      <c r="S7776" s="27"/>
      <c r="T7776" s="27"/>
    </row>
    <row r="7777" spans="13:20" s="26" customFormat="1" ht="13.8" x14ac:dyDescent="0.3">
      <c r="M7777" s="27"/>
      <c r="N7777" s="27"/>
      <c r="O7777" s="27"/>
      <c r="P7777" s="27"/>
      <c r="Q7777" s="27"/>
      <c r="R7777" s="27"/>
      <c r="S7777" s="27"/>
      <c r="T7777" s="27"/>
    </row>
    <row r="7778" spans="13:20" s="26" customFormat="1" ht="13.8" x14ac:dyDescent="0.3">
      <c r="M7778" s="27"/>
      <c r="N7778" s="27"/>
      <c r="O7778" s="27"/>
      <c r="P7778" s="27"/>
      <c r="Q7778" s="27"/>
      <c r="R7778" s="27"/>
      <c r="S7778" s="27"/>
      <c r="T7778" s="27"/>
    </row>
    <row r="7779" spans="13:20" s="26" customFormat="1" ht="13.8" x14ac:dyDescent="0.3">
      <c r="M7779" s="27"/>
      <c r="N7779" s="27"/>
      <c r="O7779" s="27"/>
      <c r="P7779" s="27"/>
      <c r="Q7779" s="27"/>
      <c r="R7779" s="27"/>
      <c r="S7779" s="27"/>
      <c r="T7779" s="27"/>
    </row>
    <row r="7780" spans="13:20" s="26" customFormat="1" ht="13.8" x14ac:dyDescent="0.3">
      <c r="M7780" s="27"/>
      <c r="N7780" s="27"/>
      <c r="O7780" s="27"/>
      <c r="P7780" s="27"/>
      <c r="Q7780" s="27"/>
      <c r="R7780" s="27"/>
      <c r="S7780" s="27"/>
      <c r="T7780" s="27"/>
    </row>
    <row r="7781" spans="13:20" s="26" customFormat="1" ht="13.8" x14ac:dyDescent="0.3">
      <c r="M7781" s="27"/>
      <c r="N7781" s="27"/>
      <c r="O7781" s="27"/>
      <c r="P7781" s="27"/>
      <c r="Q7781" s="27"/>
      <c r="R7781" s="27"/>
      <c r="S7781" s="27"/>
      <c r="T7781" s="27"/>
    </row>
    <row r="7782" spans="13:20" s="26" customFormat="1" ht="13.8" x14ac:dyDescent="0.3">
      <c r="M7782" s="27"/>
      <c r="N7782" s="27"/>
      <c r="O7782" s="27"/>
      <c r="P7782" s="27"/>
      <c r="Q7782" s="27"/>
      <c r="R7782" s="27"/>
      <c r="S7782" s="27"/>
      <c r="T7782" s="27"/>
    </row>
    <row r="7783" spans="13:20" s="26" customFormat="1" ht="13.8" x14ac:dyDescent="0.3">
      <c r="M7783" s="27"/>
      <c r="N7783" s="27"/>
      <c r="O7783" s="27"/>
      <c r="P7783" s="27"/>
      <c r="Q7783" s="27"/>
      <c r="R7783" s="27"/>
      <c r="S7783" s="27"/>
      <c r="T7783" s="27"/>
    </row>
    <row r="7784" spans="13:20" s="26" customFormat="1" ht="13.8" x14ac:dyDescent="0.3">
      <c r="M7784" s="27"/>
      <c r="N7784" s="27"/>
      <c r="O7784" s="27"/>
      <c r="P7784" s="27"/>
      <c r="Q7784" s="27"/>
      <c r="R7784" s="27"/>
      <c r="S7784" s="27"/>
      <c r="T7784" s="27"/>
    </row>
    <row r="7785" spans="13:20" s="26" customFormat="1" ht="13.8" x14ac:dyDescent="0.3">
      <c r="M7785" s="27"/>
      <c r="N7785" s="27"/>
      <c r="O7785" s="27"/>
      <c r="P7785" s="27"/>
      <c r="Q7785" s="27"/>
      <c r="R7785" s="27"/>
      <c r="S7785" s="27"/>
      <c r="T7785" s="27"/>
    </row>
    <row r="7786" spans="13:20" s="26" customFormat="1" ht="13.8" x14ac:dyDescent="0.3">
      <c r="M7786" s="27"/>
      <c r="N7786" s="27"/>
      <c r="O7786" s="27"/>
      <c r="P7786" s="27"/>
      <c r="Q7786" s="27"/>
      <c r="R7786" s="27"/>
      <c r="S7786" s="27"/>
      <c r="T7786" s="27"/>
    </row>
    <row r="7787" spans="13:20" s="26" customFormat="1" ht="13.8" x14ac:dyDescent="0.3">
      <c r="M7787" s="27"/>
      <c r="N7787" s="27"/>
      <c r="O7787" s="27"/>
      <c r="P7787" s="27"/>
      <c r="Q7787" s="27"/>
      <c r="R7787" s="27"/>
      <c r="S7787" s="27"/>
      <c r="T7787" s="27"/>
    </row>
    <row r="7788" spans="13:20" s="26" customFormat="1" ht="13.8" x14ac:dyDescent="0.3">
      <c r="M7788" s="27"/>
      <c r="N7788" s="27"/>
      <c r="O7788" s="27"/>
      <c r="P7788" s="27"/>
      <c r="Q7788" s="27"/>
      <c r="R7788" s="27"/>
      <c r="S7788" s="27"/>
      <c r="T7788" s="27"/>
    </row>
    <row r="7789" spans="13:20" s="26" customFormat="1" ht="13.8" x14ac:dyDescent="0.3">
      <c r="M7789" s="27"/>
      <c r="N7789" s="27"/>
      <c r="O7789" s="27"/>
      <c r="P7789" s="27"/>
      <c r="Q7789" s="27"/>
      <c r="R7789" s="27"/>
      <c r="S7789" s="27"/>
      <c r="T7789" s="27"/>
    </row>
    <row r="7790" spans="13:20" s="26" customFormat="1" ht="13.8" x14ac:dyDescent="0.3">
      <c r="M7790" s="27"/>
      <c r="N7790" s="27"/>
      <c r="O7790" s="27"/>
      <c r="P7790" s="27"/>
      <c r="Q7790" s="27"/>
      <c r="R7790" s="27"/>
      <c r="S7790" s="27"/>
      <c r="T7790" s="27"/>
    </row>
    <row r="7791" spans="13:20" s="26" customFormat="1" ht="13.8" x14ac:dyDescent="0.3">
      <c r="M7791" s="27"/>
      <c r="N7791" s="27"/>
      <c r="O7791" s="27"/>
      <c r="P7791" s="27"/>
      <c r="Q7791" s="27"/>
      <c r="R7791" s="27"/>
      <c r="S7791" s="27"/>
      <c r="T7791" s="27"/>
    </row>
    <row r="7792" spans="13:20" s="26" customFormat="1" ht="13.8" x14ac:dyDescent="0.3">
      <c r="M7792" s="27"/>
      <c r="N7792" s="27"/>
      <c r="O7792" s="27"/>
      <c r="P7792" s="27"/>
      <c r="Q7792" s="27"/>
      <c r="R7792" s="27"/>
      <c r="S7792" s="27"/>
      <c r="T7792" s="27"/>
    </row>
    <row r="7793" spans="13:20" s="26" customFormat="1" ht="13.8" x14ac:dyDescent="0.3">
      <c r="M7793" s="27"/>
      <c r="N7793" s="27"/>
      <c r="O7793" s="27"/>
      <c r="P7793" s="27"/>
      <c r="Q7793" s="27"/>
      <c r="R7793" s="27"/>
      <c r="S7793" s="27"/>
      <c r="T7793" s="27"/>
    </row>
    <row r="7794" spans="13:20" s="26" customFormat="1" ht="13.8" x14ac:dyDescent="0.3">
      <c r="M7794" s="27"/>
      <c r="N7794" s="27"/>
      <c r="O7794" s="27"/>
      <c r="P7794" s="27"/>
      <c r="Q7794" s="27"/>
      <c r="R7794" s="27"/>
      <c r="S7794" s="27"/>
      <c r="T7794" s="27"/>
    </row>
    <row r="7795" spans="13:20" s="26" customFormat="1" ht="13.8" x14ac:dyDescent="0.3">
      <c r="M7795" s="27"/>
      <c r="N7795" s="27"/>
      <c r="O7795" s="27"/>
      <c r="P7795" s="27"/>
      <c r="Q7795" s="27"/>
      <c r="R7795" s="27"/>
      <c r="S7795" s="27"/>
      <c r="T7795" s="27"/>
    </row>
    <row r="7796" spans="13:20" s="26" customFormat="1" ht="13.8" x14ac:dyDescent="0.3">
      <c r="M7796" s="27"/>
      <c r="N7796" s="27"/>
      <c r="O7796" s="27"/>
      <c r="P7796" s="27"/>
      <c r="Q7796" s="27"/>
      <c r="R7796" s="27"/>
      <c r="S7796" s="27"/>
      <c r="T7796" s="27"/>
    </row>
    <row r="7797" spans="13:20" s="26" customFormat="1" ht="13.8" x14ac:dyDescent="0.3">
      <c r="M7797" s="27"/>
      <c r="N7797" s="27"/>
      <c r="O7797" s="27"/>
      <c r="P7797" s="27"/>
      <c r="Q7797" s="27"/>
      <c r="R7797" s="27"/>
      <c r="S7797" s="27"/>
      <c r="T7797" s="27"/>
    </row>
    <row r="7798" spans="13:20" s="26" customFormat="1" ht="13.8" x14ac:dyDescent="0.3">
      <c r="M7798" s="27"/>
      <c r="N7798" s="27"/>
      <c r="O7798" s="27"/>
      <c r="P7798" s="27"/>
      <c r="Q7798" s="27"/>
      <c r="R7798" s="27"/>
      <c r="S7798" s="27"/>
      <c r="T7798" s="27"/>
    </row>
    <row r="7799" spans="13:20" s="26" customFormat="1" ht="13.8" x14ac:dyDescent="0.3">
      <c r="M7799" s="27"/>
      <c r="N7799" s="27"/>
      <c r="O7799" s="27"/>
      <c r="P7799" s="27"/>
      <c r="Q7799" s="27"/>
      <c r="R7799" s="27"/>
      <c r="S7799" s="27"/>
      <c r="T7799" s="27"/>
    </row>
    <row r="7800" spans="13:20" s="26" customFormat="1" ht="13.8" x14ac:dyDescent="0.3">
      <c r="M7800" s="27"/>
      <c r="N7800" s="27"/>
      <c r="O7800" s="27"/>
      <c r="P7800" s="27"/>
      <c r="Q7800" s="27"/>
      <c r="R7800" s="27"/>
      <c r="S7800" s="27"/>
      <c r="T7800" s="27"/>
    </row>
    <row r="7801" spans="13:20" s="26" customFormat="1" ht="13.8" x14ac:dyDescent="0.3">
      <c r="M7801" s="27"/>
      <c r="N7801" s="27"/>
      <c r="O7801" s="27"/>
      <c r="P7801" s="27"/>
      <c r="Q7801" s="27"/>
      <c r="R7801" s="27"/>
      <c r="S7801" s="27"/>
      <c r="T7801" s="27"/>
    </row>
    <row r="7802" spans="13:20" s="26" customFormat="1" ht="13.8" x14ac:dyDescent="0.3">
      <c r="M7802" s="27"/>
      <c r="N7802" s="27"/>
      <c r="O7802" s="27"/>
      <c r="P7802" s="27"/>
      <c r="Q7802" s="27"/>
      <c r="R7802" s="27"/>
      <c r="S7802" s="27"/>
      <c r="T7802" s="27"/>
    </row>
    <row r="7803" spans="13:20" s="26" customFormat="1" ht="13.8" x14ac:dyDescent="0.3">
      <c r="M7803" s="27"/>
      <c r="N7803" s="27"/>
      <c r="O7803" s="27"/>
      <c r="P7803" s="27"/>
      <c r="Q7803" s="27"/>
      <c r="R7803" s="27"/>
      <c r="S7803" s="27"/>
      <c r="T7803" s="27"/>
    </row>
    <row r="7804" spans="13:20" s="26" customFormat="1" ht="13.8" x14ac:dyDescent="0.3">
      <c r="M7804" s="27"/>
      <c r="N7804" s="27"/>
      <c r="O7804" s="27"/>
      <c r="P7804" s="27"/>
      <c r="Q7804" s="27"/>
      <c r="R7804" s="27"/>
      <c r="S7804" s="27"/>
      <c r="T7804" s="27"/>
    </row>
    <row r="7805" spans="13:20" s="26" customFormat="1" ht="13.8" x14ac:dyDescent="0.3">
      <c r="M7805" s="27"/>
      <c r="N7805" s="27"/>
      <c r="O7805" s="27"/>
      <c r="P7805" s="27"/>
      <c r="Q7805" s="27"/>
      <c r="R7805" s="27"/>
      <c r="S7805" s="27"/>
      <c r="T7805" s="27"/>
    </row>
    <row r="7806" spans="13:20" s="26" customFormat="1" ht="13.8" x14ac:dyDescent="0.3">
      <c r="M7806" s="27"/>
      <c r="N7806" s="27"/>
      <c r="O7806" s="27"/>
      <c r="P7806" s="27"/>
      <c r="Q7806" s="27"/>
      <c r="R7806" s="27"/>
      <c r="S7806" s="27"/>
      <c r="T7806" s="27"/>
    </row>
    <row r="7807" spans="13:20" s="26" customFormat="1" ht="13.8" x14ac:dyDescent="0.3">
      <c r="M7807" s="27"/>
      <c r="N7807" s="27"/>
      <c r="O7807" s="27"/>
      <c r="P7807" s="27"/>
      <c r="Q7807" s="27"/>
      <c r="R7807" s="27"/>
      <c r="S7807" s="27"/>
      <c r="T7807" s="27"/>
    </row>
    <row r="7808" spans="13:20" s="26" customFormat="1" ht="13.8" x14ac:dyDescent="0.3">
      <c r="M7808" s="27"/>
      <c r="N7808" s="27"/>
      <c r="O7808" s="27"/>
      <c r="P7808" s="27"/>
      <c r="Q7808" s="27"/>
      <c r="R7808" s="27"/>
      <c r="S7808" s="27"/>
      <c r="T7808" s="27"/>
    </row>
    <row r="7809" spans="13:20" s="26" customFormat="1" ht="13.8" x14ac:dyDescent="0.3">
      <c r="M7809" s="27"/>
      <c r="N7809" s="27"/>
      <c r="O7809" s="27"/>
      <c r="P7809" s="27"/>
      <c r="Q7809" s="27"/>
      <c r="R7809" s="27"/>
      <c r="S7809" s="27"/>
      <c r="T7809" s="27"/>
    </row>
    <row r="7810" spans="13:20" s="26" customFormat="1" ht="13.8" x14ac:dyDescent="0.3">
      <c r="M7810" s="27"/>
      <c r="N7810" s="27"/>
      <c r="O7810" s="27"/>
      <c r="P7810" s="27"/>
      <c r="Q7810" s="27"/>
      <c r="R7810" s="27"/>
      <c r="S7810" s="27"/>
      <c r="T7810" s="27"/>
    </row>
    <row r="7811" spans="13:20" s="26" customFormat="1" ht="13.8" x14ac:dyDescent="0.3">
      <c r="M7811" s="27"/>
      <c r="N7811" s="27"/>
      <c r="O7811" s="27"/>
      <c r="P7811" s="27"/>
      <c r="Q7811" s="27"/>
      <c r="R7811" s="27"/>
      <c r="S7811" s="27"/>
      <c r="T7811" s="27"/>
    </row>
    <row r="7812" spans="13:20" s="26" customFormat="1" ht="13.8" x14ac:dyDescent="0.3">
      <c r="M7812" s="27"/>
      <c r="N7812" s="27"/>
      <c r="O7812" s="27"/>
      <c r="P7812" s="27"/>
      <c r="Q7812" s="27"/>
      <c r="R7812" s="27"/>
      <c r="S7812" s="27"/>
      <c r="T7812" s="27"/>
    </row>
    <row r="7813" spans="13:20" s="26" customFormat="1" ht="13.8" x14ac:dyDescent="0.3">
      <c r="M7813" s="27"/>
      <c r="N7813" s="27"/>
      <c r="O7813" s="27"/>
      <c r="P7813" s="27"/>
      <c r="Q7813" s="27"/>
      <c r="R7813" s="27"/>
      <c r="S7813" s="27"/>
      <c r="T7813" s="27"/>
    </row>
    <row r="7814" spans="13:20" s="26" customFormat="1" ht="13.8" x14ac:dyDescent="0.3">
      <c r="M7814" s="27"/>
      <c r="N7814" s="27"/>
      <c r="O7814" s="27"/>
      <c r="P7814" s="27"/>
      <c r="Q7814" s="27"/>
      <c r="R7814" s="27"/>
      <c r="S7814" s="27"/>
      <c r="T7814" s="27"/>
    </row>
    <row r="7815" spans="13:20" s="26" customFormat="1" ht="13.8" x14ac:dyDescent="0.3">
      <c r="M7815" s="27"/>
      <c r="N7815" s="27"/>
      <c r="O7815" s="27"/>
      <c r="P7815" s="27"/>
      <c r="Q7815" s="27"/>
      <c r="R7815" s="27"/>
      <c r="S7815" s="27"/>
      <c r="T7815" s="27"/>
    </row>
    <row r="7816" spans="13:20" s="26" customFormat="1" ht="13.8" x14ac:dyDescent="0.3">
      <c r="M7816" s="27"/>
      <c r="N7816" s="27"/>
      <c r="O7816" s="27"/>
      <c r="P7816" s="27"/>
      <c r="Q7816" s="27"/>
      <c r="R7816" s="27"/>
      <c r="S7816" s="27"/>
      <c r="T7816" s="27"/>
    </row>
    <row r="7817" spans="13:20" s="26" customFormat="1" ht="13.8" x14ac:dyDescent="0.3">
      <c r="M7817" s="27"/>
      <c r="N7817" s="27"/>
      <c r="O7817" s="27"/>
      <c r="P7817" s="27"/>
      <c r="Q7817" s="27"/>
      <c r="R7817" s="27"/>
      <c r="S7817" s="27"/>
      <c r="T7817" s="27"/>
    </row>
  </sheetData>
  <mergeCells count="2">
    <mergeCell ref="B14:J15"/>
    <mergeCell ref="C41:E42"/>
  </mergeCells>
  <hyperlinks>
    <hyperlink ref="F61" r:id="rId1"/>
  </hyperlinks>
  <pageMargins left="0.47244094488188981" right="0.23622047244094491" top="0.31496062992125984" bottom="0.98425196850393704" header="0.43307086614173229" footer="0.59055118110236227"/>
  <pageSetup scale="97"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2016-03-11T03:41:48Z</dcterms:modified>
  <cp:category>Engineering Spreadsheets</cp:category>
</cp:coreProperties>
</file>